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varo\Proyecto Z\"/>
    </mc:Choice>
  </mc:AlternateContent>
  <xr:revisionPtr revIDLastSave="0" documentId="13_ncr:1_{B7ABFBC5-4199-4161-9FB8-2C6D7B0A78F4}" xr6:coauthVersionLast="46" xr6:coauthVersionMax="46" xr10:uidLastSave="{00000000-0000-0000-0000-000000000000}"/>
  <bookViews>
    <workbookView xWindow="-110" yWindow="-110" windowWidth="19420" windowHeight="10420" xr2:uid="{74E10C3B-B2EB-4ADD-BEB0-063FC9AE9A55}"/>
  </bookViews>
  <sheets>
    <sheet name="Calculador cartera indexada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G20" i="2"/>
  <c r="F20" i="2"/>
  <c r="D20" i="2"/>
  <c r="I6" i="2"/>
  <c r="I29" i="2"/>
  <c r="I31" i="2"/>
  <c r="I32" i="2"/>
  <c r="I34" i="2"/>
  <c r="I35" i="2"/>
  <c r="D29" i="2"/>
  <c r="D31" i="2"/>
  <c r="D32" i="2"/>
  <c r="D34" i="2"/>
  <c r="D35" i="2"/>
  <c r="D37" i="2"/>
  <c r="N2" i="2"/>
  <c r="O2" i="2"/>
  <c r="P2" i="2"/>
  <c r="Q2" i="2"/>
  <c r="M2" i="2"/>
  <c r="G3" i="2"/>
  <c r="G5" i="2"/>
  <c r="G6" i="2"/>
  <c r="G8" i="2"/>
  <c r="G9" i="2"/>
  <c r="G11" i="2"/>
  <c r="G12" i="2"/>
  <c r="G14" i="2"/>
  <c r="G16" i="2"/>
  <c r="G18" i="2"/>
  <c r="G19" i="2"/>
  <c r="G22" i="2"/>
  <c r="G23" i="2"/>
  <c r="G24" i="2"/>
  <c r="G25" i="2"/>
  <c r="G26" i="2"/>
  <c r="G28" i="2"/>
  <c r="G31" i="2"/>
  <c r="G33" i="2"/>
  <c r="G34" i="2"/>
  <c r="G37" i="2"/>
  <c r="G38" i="2"/>
  <c r="G2" i="2"/>
  <c r="I3" i="2"/>
  <c r="I5" i="2"/>
  <c r="I8" i="2"/>
  <c r="I9" i="2"/>
  <c r="I11" i="2"/>
  <c r="I12" i="2"/>
  <c r="I14" i="2"/>
  <c r="I16" i="2"/>
  <c r="I18" i="2"/>
  <c r="I19" i="2"/>
  <c r="I22" i="2"/>
  <c r="I23" i="2"/>
  <c r="I24" i="2"/>
  <c r="I25" i="2"/>
  <c r="I26" i="2"/>
  <c r="I28" i="2"/>
  <c r="I37" i="2"/>
  <c r="I38" i="2"/>
  <c r="I2" i="2"/>
  <c r="F38" i="2"/>
  <c r="D38" i="2"/>
  <c r="F37" i="2"/>
  <c r="F34" i="2"/>
  <c r="F31" i="2"/>
  <c r="F28" i="2"/>
  <c r="D28" i="2"/>
  <c r="F3" i="2"/>
  <c r="F5" i="2"/>
  <c r="F6" i="2"/>
  <c r="F8" i="2"/>
  <c r="F9" i="2"/>
  <c r="F11" i="2"/>
  <c r="F12" i="2"/>
  <c r="F14" i="2"/>
  <c r="F16" i="2"/>
  <c r="F18" i="2"/>
  <c r="F19" i="2"/>
  <c r="F22" i="2"/>
  <c r="F23" i="2"/>
  <c r="F24" i="2"/>
  <c r="F25" i="2"/>
  <c r="F26" i="2"/>
  <c r="F2" i="2"/>
  <c r="D3" i="2"/>
  <c r="D5" i="2"/>
  <c r="D6" i="2"/>
  <c r="D8" i="2"/>
  <c r="D9" i="2"/>
  <c r="D11" i="2"/>
  <c r="D12" i="2"/>
  <c r="D14" i="2"/>
  <c r="D16" i="2"/>
  <c r="D18" i="2"/>
  <c r="D19" i="2"/>
  <c r="D22" i="2"/>
  <c r="D23" i="2"/>
  <c r="D24" i="2"/>
  <c r="D25" i="2"/>
  <c r="D26" i="2"/>
  <c r="D2" i="2"/>
  <c r="H20" i="2" l="1"/>
  <c r="P4" i="2"/>
  <c r="M41" i="2" s="1"/>
  <c r="Q4" i="2"/>
  <c r="N41" i="2" s="1"/>
  <c r="H2" i="2"/>
  <c r="H26" i="2"/>
  <c r="H22" i="2"/>
  <c r="H14" i="2"/>
  <c r="H8" i="2"/>
  <c r="H23" i="2"/>
  <c r="H16" i="2"/>
  <c r="H9" i="2"/>
  <c r="H3" i="2"/>
  <c r="H31" i="2"/>
  <c r="M4" i="2" s="1"/>
  <c r="H37" i="2"/>
  <c r="H25" i="2"/>
  <c r="H19" i="2"/>
  <c r="H12" i="2"/>
  <c r="H6" i="2"/>
  <c r="H34" i="2"/>
  <c r="H24" i="2"/>
  <c r="H18" i="2"/>
  <c r="H11" i="2"/>
  <c r="H5" i="2"/>
  <c r="H38" i="2"/>
  <c r="H28" i="2"/>
  <c r="E41" i="2" l="1"/>
  <c r="M3" i="2" s="1"/>
  <c r="H41" i="2"/>
  <c r="P3" i="2" s="1"/>
  <c r="I41" i="2"/>
  <c r="Q3" i="2" s="1"/>
  <c r="G41" i="2"/>
  <c r="O3" i="2" s="1"/>
  <c r="F41" i="2"/>
  <c r="N3" i="2" s="1"/>
  <c r="N4" i="2"/>
  <c r="K41" i="2" s="1"/>
  <c r="L4" i="2"/>
  <c r="C42" i="2" s="1"/>
  <c r="J41" i="2"/>
  <c r="O4" i="2"/>
  <c r="L41" i="2" s="1"/>
  <c r="L7" i="2"/>
  <c r="L5" i="2"/>
  <c r="L3" i="2"/>
  <c r="B42" i="2" s="1"/>
  <c r="O41" i="2" l="1"/>
  <c r="D42" i="2"/>
</calcChain>
</file>

<file path=xl/sharedStrings.xml><?xml version="1.0" encoding="utf-8"?>
<sst xmlns="http://schemas.openxmlformats.org/spreadsheetml/2006/main" count="1398" uniqueCount="529">
  <si>
    <t>ISIN</t>
  </si>
  <si>
    <t>Fees %</t>
  </si>
  <si>
    <t>USA</t>
  </si>
  <si>
    <t>Japan</t>
  </si>
  <si>
    <t>Global</t>
  </si>
  <si>
    <t>IE00BFXR5S54</t>
  </si>
  <si>
    <t>Global Equity L&amp;G</t>
  </si>
  <si>
    <t>LU1781541179</t>
  </si>
  <si>
    <t>MSCI World Lyxor A</t>
  </si>
  <si>
    <t>IE00B4X9L533</t>
  </si>
  <si>
    <t>MSCI World HSBC D</t>
  </si>
  <si>
    <t>IE00B60SX394</t>
  </si>
  <si>
    <t>MSCI World Invesco</t>
  </si>
  <si>
    <t>IE00B4L5Y983</t>
  </si>
  <si>
    <t>MSCI World iShares</t>
  </si>
  <si>
    <t>IE00B6R52259</t>
  </si>
  <si>
    <t>ACWI. iShares Accumulation</t>
  </si>
  <si>
    <t>IE00BK5BQT80</t>
  </si>
  <si>
    <t>All World FTSE Vanguard Accumulation</t>
  </si>
  <si>
    <t>IE00B3YLTY66</t>
  </si>
  <si>
    <t>ACWI IMI SPDR</t>
  </si>
  <si>
    <t>IE00BJ0KDQ92</t>
  </si>
  <si>
    <t>MSCI WORLD A Xtrackers</t>
  </si>
  <si>
    <t>IE00BFXR5Q31</t>
  </si>
  <si>
    <t>L&amp;G US Equity</t>
  </si>
  <si>
    <t>IE00B3XXRP09</t>
  </si>
  <si>
    <t>Sp500 D Vanguard</t>
  </si>
  <si>
    <t>IE00BFMXXD54</t>
  </si>
  <si>
    <t>Sp500 A Vanguard</t>
  </si>
  <si>
    <t>IE0031442068</t>
  </si>
  <si>
    <t>Sp500 D iShares</t>
  </si>
  <si>
    <t>IE00B5BMR087</t>
  </si>
  <si>
    <t>Sp500 A iShares</t>
  </si>
  <si>
    <t>IE00BMTX1Y45</t>
  </si>
  <si>
    <t>Sp500 A iShares Sintético</t>
  </si>
  <si>
    <t>IE00B3YCGJ38</t>
  </si>
  <si>
    <t>Sp500 A Invesco</t>
  </si>
  <si>
    <t>IE00B5KQNG97</t>
  </si>
  <si>
    <t>SP500 HSBC D</t>
  </si>
  <si>
    <t>LU1681048804</t>
  </si>
  <si>
    <t>Amundi SP500</t>
  </si>
  <si>
    <t>LU0490618542</t>
  </si>
  <si>
    <t>Xtrackers SP500 Sintético</t>
  </si>
  <si>
    <t>LU1829221024</t>
  </si>
  <si>
    <t>Nasdaq A Lyxor Sintético</t>
  </si>
  <si>
    <t>LU1681038243</t>
  </si>
  <si>
    <t>Nasdaq A Amundi Sintético</t>
  </si>
  <si>
    <t>DE000A0F5UF5</t>
  </si>
  <si>
    <t>Nasdaq D iShares</t>
  </si>
  <si>
    <t>IE00B53SZB19</t>
  </si>
  <si>
    <t>Nasdaq A iShares</t>
  </si>
  <si>
    <t>LU1781540957</t>
  </si>
  <si>
    <t>Core Morningstar US Lyxor</t>
  </si>
  <si>
    <t>IE00BLNMYC90</t>
  </si>
  <si>
    <t>S&amp;P500 Equal Weight</t>
  </si>
  <si>
    <t>Europe</t>
  </si>
  <si>
    <t>IE00B945VV12</t>
  </si>
  <si>
    <t>Europa D Vanguard</t>
  </si>
  <si>
    <t>IE00BK5BQX27</t>
  </si>
  <si>
    <t>Europa A Vanguard</t>
  </si>
  <si>
    <t>IE00B4K48X80</t>
  </si>
  <si>
    <t>Europa A iShares</t>
  </si>
  <si>
    <t>IE00B1YZSC51</t>
  </si>
  <si>
    <t>Europa D iShares</t>
  </si>
  <si>
    <t>LU1242369327</t>
  </si>
  <si>
    <t>Europa D Xtrackers</t>
  </si>
  <si>
    <t>LU1681042609</t>
  </si>
  <si>
    <t>Europa C Amundi</t>
  </si>
  <si>
    <t>IE00B5BD5K76</t>
  </si>
  <si>
    <t>Europa HSBC D</t>
  </si>
  <si>
    <t>LU0908500753</t>
  </si>
  <si>
    <t>Stoxx600 C Lyxor</t>
  </si>
  <si>
    <t>LU0328475792</t>
  </si>
  <si>
    <t>Stoxx600 C xTrackers</t>
  </si>
  <si>
    <t>IE00B53L3W79</t>
  </si>
  <si>
    <t>Stoxx50 A iShares</t>
  </si>
  <si>
    <t>LU0380865021</t>
  </si>
  <si>
    <t>Stoxx50 A xTrackers</t>
  </si>
  <si>
    <t>LU1681047236</t>
  </si>
  <si>
    <t>Stoxx50 A Amundi</t>
  </si>
  <si>
    <t>LU1681047319</t>
  </si>
  <si>
    <t>Stoxx50 D Amundi</t>
  </si>
  <si>
    <t>Emerging</t>
  </si>
  <si>
    <t>IE00B5SSQT16</t>
  </si>
  <si>
    <t>EM HSBC D</t>
  </si>
  <si>
    <t>IE00BK5BR733</t>
  </si>
  <si>
    <t>EM A Vanguard</t>
  </si>
  <si>
    <t>IE00B3VVMM84</t>
  </si>
  <si>
    <t>EM D Vanguard</t>
  </si>
  <si>
    <t>IE00B4L5YC18</t>
  </si>
  <si>
    <t>EM A iShares</t>
  </si>
  <si>
    <t>IE00B0M63177</t>
  </si>
  <si>
    <t>EM D iShares</t>
  </si>
  <si>
    <t>IE00BKM4GZ66</t>
  </si>
  <si>
    <t>EM Core A iShares</t>
  </si>
  <si>
    <t>IE00BD45KH83</t>
  </si>
  <si>
    <t>EM Core D iShares</t>
  </si>
  <si>
    <t>IE00BTJRMP35</t>
  </si>
  <si>
    <t>EM A Xtrackers</t>
  </si>
  <si>
    <t>FR0010429068</t>
  </si>
  <si>
    <t>EM Lyxor A</t>
  </si>
  <si>
    <t>LU1681045370</t>
  </si>
  <si>
    <t>EM Amundi</t>
  </si>
  <si>
    <t>LU2009202107</t>
  </si>
  <si>
    <t>EM ex China Lyxor</t>
  </si>
  <si>
    <t>IE00BF4RFH31</t>
  </si>
  <si>
    <t>World Small Cap iShares</t>
  </si>
  <si>
    <t>IE00BCBJG560</t>
  </si>
  <si>
    <t>World Small Cap SPDR</t>
  </si>
  <si>
    <t>LU0392495965</t>
  </si>
  <si>
    <t>S&amp;P400 Lyxor</t>
  </si>
  <si>
    <t>IE00B4YBJ215</t>
  </si>
  <si>
    <t>S&amp;P400 SPDR</t>
  </si>
  <si>
    <t>IE00BJZ2DC62</t>
  </si>
  <si>
    <t>Russell MidCap xTrackers</t>
  </si>
  <si>
    <t>IE00B3CNHJ55</t>
  </si>
  <si>
    <t>Russell 2000 L&amp;G</t>
  </si>
  <si>
    <t>IE00BJZ2DD79</t>
  </si>
  <si>
    <t>Russell 2000 xTrackers</t>
  </si>
  <si>
    <t>IE00B3VWM098</t>
  </si>
  <si>
    <t>Small Cap USA iShares</t>
  </si>
  <si>
    <t>LU1598689153</t>
  </si>
  <si>
    <t>Small Cap EMU Lyxor D</t>
  </si>
  <si>
    <t>LU0322253906</t>
  </si>
  <si>
    <t>Europe Small Cap xTrackers</t>
  </si>
  <si>
    <t>LU0322253732</t>
  </si>
  <si>
    <t>Europe Mid Cap xTrackers</t>
  </si>
  <si>
    <t>Countries</t>
  </si>
  <si>
    <t>IE00B2QWDY88</t>
  </si>
  <si>
    <t>Japan Small Cap</t>
  </si>
  <si>
    <t>IE00B3F81G20</t>
  </si>
  <si>
    <t>EM Small Cap iShares</t>
  </si>
  <si>
    <t>IE00B48X4842</t>
  </si>
  <si>
    <t>EM Small Cap SPDR - KOR 17</t>
  </si>
  <si>
    <t>IE00BFXR5W90</t>
  </si>
  <si>
    <t>APAC ex Japan L&amp;G *SRI</t>
  </si>
  <si>
    <t>LU1220245556</t>
  </si>
  <si>
    <t>APAC ex Japan Lyxor D</t>
  </si>
  <si>
    <t>IE00B5SG8Z57</t>
  </si>
  <si>
    <t>APAC ex Japan HSBC D</t>
  </si>
  <si>
    <t>IE00BK5BQZ41</t>
  </si>
  <si>
    <t>APAC ex Japan Vanguard A</t>
  </si>
  <si>
    <t>IE00B52MJY50</t>
  </si>
  <si>
    <t>APAC ex Japan iShares A</t>
  </si>
  <si>
    <t>IE00B4WXJD03</t>
  </si>
  <si>
    <t>APAC ex Japan iShares D</t>
  </si>
  <si>
    <t>LU0322252338</t>
  </si>
  <si>
    <t>APAC ex Japan xTrackers</t>
  </si>
  <si>
    <t>LU1602144906</t>
  </si>
  <si>
    <t>APAC ex Japan Amundi C *SRI</t>
  </si>
  <si>
    <t>IE00B9MRHC27</t>
  </si>
  <si>
    <t>Nordics D xTrackers</t>
  </si>
  <si>
    <t>LU1681044647</t>
  </si>
  <si>
    <t>Nordics Amundi</t>
  </si>
  <si>
    <t>LU1681043755</t>
  </si>
  <si>
    <t>Eastern Europe ex Russia Amundi</t>
  </si>
  <si>
    <t>LU1900066462</t>
  </si>
  <si>
    <t>Eastern Europe ex Russia Lyxor</t>
  </si>
  <si>
    <t>LU0592217524</t>
  </si>
  <si>
    <t>Africa Swap xTrackers</t>
  </si>
  <si>
    <t>LU1287022708</t>
  </si>
  <si>
    <t>Lyxor Africa</t>
  </si>
  <si>
    <t>IE00B5377D42</t>
  </si>
  <si>
    <t>Australia ishares A</t>
  </si>
  <si>
    <t>LU0496786905</t>
  </si>
  <si>
    <t>Australia Lyxor D</t>
  </si>
  <si>
    <t>LU0328474803</t>
  </si>
  <si>
    <t>Australia xtrackers D</t>
  </si>
  <si>
    <t>LU0659579063</t>
  </si>
  <si>
    <t>Austria xTrackers</t>
  </si>
  <si>
    <t>IE00BHZRQY00</t>
  </si>
  <si>
    <t>Brazil Franklin</t>
  </si>
  <si>
    <t>LU1900066207</t>
  </si>
  <si>
    <t>Brazil Lyxor A</t>
  </si>
  <si>
    <t>IE00B0M63516</t>
  </si>
  <si>
    <t>Brazil ishares Dist</t>
  </si>
  <si>
    <t>IE00B5W34K94</t>
  </si>
  <si>
    <t>Brazil HSBC Dist</t>
  </si>
  <si>
    <t>LU0292109344</t>
  </si>
  <si>
    <t>Brazil Xtrackers A</t>
  </si>
  <si>
    <t>LU0446734872</t>
  </si>
  <si>
    <t>Canada UBS Dist</t>
  </si>
  <si>
    <t>LU0476289540</t>
  </si>
  <si>
    <t>Canada xTrackers C</t>
  </si>
  <si>
    <t>LU0496786731</t>
  </si>
  <si>
    <t>Canada Lyxor D</t>
  </si>
  <si>
    <t>IE00B52SF786</t>
  </si>
  <si>
    <t>Canada iShares</t>
  </si>
  <si>
    <t>IE00BQT3WG13</t>
  </si>
  <si>
    <t>China A MSCI iShares</t>
  </si>
  <si>
    <t>FR0011720911</t>
  </si>
  <si>
    <t>China A MSCI Lyxor</t>
  </si>
  <si>
    <t>IE00BHZRR147</t>
  </si>
  <si>
    <t>China MSCI Franklin</t>
  </si>
  <si>
    <t>IE00BJ5JPG56</t>
  </si>
  <si>
    <t>China MSCI iShares</t>
  </si>
  <si>
    <t>LU1841731745</t>
  </si>
  <si>
    <t>China MSCI Lyxor C</t>
  </si>
  <si>
    <t>LU0875160326</t>
  </si>
  <si>
    <t>China CSI300 Xtrackers D Physical</t>
  </si>
  <si>
    <t>LU0779800910</t>
  </si>
  <si>
    <t>China CSI300 Xtrackers C Swap</t>
  </si>
  <si>
    <t>LU1310477036</t>
  </si>
  <si>
    <t>China 50 A-H Xtrackers D Physical</t>
  </si>
  <si>
    <t>LU0292109856</t>
  </si>
  <si>
    <t>China 50 Xtrackers A Physical</t>
  </si>
  <si>
    <t>IE00B02KXK85</t>
  </si>
  <si>
    <t>China 50 iShares (china largecap)</t>
  </si>
  <si>
    <t>LU1900068914</t>
  </si>
  <si>
    <t>China 50 Lyxor</t>
  </si>
  <si>
    <t>FR0007052782</t>
  </si>
  <si>
    <t>France CAC 40 Lyxor D</t>
  </si>
  <si>
    <t>LU1681046931</t>
  </si>
  <si>
    <t>France CAC 40 Amundi C</t>
  </si>
  <si>
    <t>LU0322250985</t>
  </si>
  <si>
    <t>France CAC 40 xTrackers D</t>
  </si>
  <si>
    <t>IE00BP3QZJ36</t>
  </si>
  <si>
    <t>France MSCI iShares</t>
  </si>
  <si>
    <t>LU0274211480</t>
  </si>
  <si>
    <t>Germany DAX xTrackers</t>
  </si>
  <si>
    <t>LU0252633754</t>
  </si>
  <si>
    <t>Germany DAX Lyxor</t>
  </si>
  <si>
    <t>DE0005933931</t>
  </si>
  <si>
    <t>Germany DAX iShares</t>
  </si>
  <si>
    <t>FR0010405431</t>
  </si>
  <si>
    <t>Greece Lyxor D</t>
  </si>
  <si>
    <t>LU1900067940</t>
  </si>
  <si>
    <t>Hong Kong Lyxor D</t>
  </si>
  <si>
    <t>IE00BHZRQZ17</t>
  </si>
  <si>
    <t>Franklin India</t>
  </si>
  <si>
    <t>IE00BZCQB185</t>
  </si>
  <si>
    <t>India ishares</t>
  </si>
  <si>
    <t>FR0010361683</t>
  </si>
  <si>
    <t>India Lyxor MSCI</t>
  </si>
  <si>
    <t>LU0514695187</t>
  </si>
  <si>
    <t>India xTrackers</t>
  </si>
  <si>
    <t>LU029210969</t>
  </si>
  <si>
    <t>India NIFTY 50 xTrackers</t>
  </si>
  <si>
    <t>LU1900065811</t>
  </si>
  <si>
    <t>Indonesia Lyxor A</t>
  </si>
  <si>
    <t>LU0476289623</t>
  </si>
  <si>
    <t>Indonesia xTrackers</t>
  </si>
  <si>
    <t>IE00B46G8275</t>
  </si>
  <si>
    <t>Indonesia HSBC</t>
  </si>
  <si>
    <t>IE00BP3QZG05</t>
  </si>
  <si>
    <t>Israel iShares</t>
  </si>
  <si>
    <t>FR0010010827</t>
  </si>
  <si>
    <t>Italy MIB Lyxor D</t>
  </si>
  <si>
    <t>LU0274212538</t>
  </si>
  <si>
    <t>Italy MIB xTrackers D</t>
  </si>
  <si>
    <t>IE00BFXR5T61</t>
  </si>
  <si>
    <t>Japan L&amp;G</t>
  </si>
  <si>
    <t>LU1781541252</t>
  </si>
  <si>
    <t>Japan Lyxor</t>
  </si>
  <si>
    <t>IE00BZ0G8B96</t>
  </si>
  <si>
    <t>Japan SDPR</t>
  </si>
  <si>
    <t>IE00B4L5YX21</t>
  </si>
  <si>
    <t>Japan IMI MSCI A iShares</t>
  </si>
  <si>
    <t>IE00BFMXYX26</t>
  </si>
  <si>
    <t>Japan FTSE Vanguard</t>
  </si>
  <si>
    <t>LU0274209740</t>
  </si>
  <si>
    <t>Japan xTrakers</t>
  </si>
  <si>
    <t>LU0839027447</t>
  </si>
  <si>
    <t>Japan Nikkei 225 D Xtrackers</t>
  </si>
  <si>
    <t>IE00B52MJD48</t>
  </si>
  <si>
    <t>Japan Nikkei 225 iShares A</t>
  </si>
  <si>
    <t>LU0378453376</t>
  </si>
  <si>
    <t>Japan Nikkei 225 ComStage D</t>
  </si>
  <si>
    <t>IE00BHZRR030</t>
  </si>
  <si>
    <t>Korea Franklin</t>
  </si>
  <si>
    <t>LU1900066975</t>
  </si>
  <si>
    <t>Korea Lyxor C</t>
  </si>
  <si>
    <t>IE00B5W4TY14</t>
  </si>
  <si>
    <t>Korea A iShares</t>
  </si>
  <si>
    <t>IE00B0M63391</t>
  </si>
  <si>
    <t>Korea D iShares</t>
  </si>
  <si>
    <t>LU0292100046</t>
  </si>
  <si>
    <t>Korea Xtrackers C</t>
  </si>
  <si>
    <t>IE00BK63RN45</t>
  </si>
  <si>
    <t>Kuwait Invesco</t>
  </si>
  <si>
    <t>LU1901001542</t>
  </si>
  <si>
    <t>Malasia Lyxor C</t>
  </si>
  <si>
    <t>LU0514694370</t>
  </si>
  <si>
    <t>Malasia xTrackers C</t>
  </si>
  <si>
    <t>IE00B3X3R831</t>
  </si>
  <si>
    <t>Malasia HSBC</t>
  </si>
  <si>
    <t>LU0476289466</t>
  </si>
  <si>
    <t>Mexico xTrackers C</t>
  </si>
  <si>
    <t>IE00B5WHFQ43</t>
  </si>
  <si>
    <t>Mexico ishares C</t>
  </si>
  <si>
    <t>IE00B0M62Y33</t>
  </si>
  <si>
    <t>Netherlands iShares D</t>
  </si>
  <si>
    <t>LU0659579147</t>
  </si>
  <si>
    <t>Pakistan xTrackers</t>
  </si>
  <si>
    <t>LU0592215403</t>
  </si>
  <si>
    <t>Philippines  xTrackers</t>
  </si>
  <si>
    <t>IE00B4M7GH52</t>
  </si>
  <si>
    <t>Poland iShares</t>
  </si>
  <si>
    <t>LU1923627092</t>
  </si>
  <si>
    <t>Russia Lyxor A</t>
  </si>
  <si>
    <t>IE00B5V87390</t>
  </si>
  <si>
    <t>Russia iShares A</t>
  </si>
  <si>
    <t>IE00B5LJZQ16</t>
  </si>
  <si>
    <t>Russia HSBC</t>
  </si>
  <si>
    <t>IE00BGHHCV04</t>
  </si>
  <si>
    <t>Saudi HSBC</t>
  </si>
  <si>
    <t>IE00BFWMQ331</t>
  </si>
  <si>
    <t>Saudi Invesco</t>
  </si>
  <si>
    <t>LU0659578842</t>
  </si>
  <si>
    <t>Singapore xTrackers</t>
  </si>
  <si>
    <t>LU1104577314</t>
  </si>
  <si>
    <t>Spain Lyxor D</t>
  </si>
  <si>
    <t>FR0010251744</t>
  </si>
  <si>
    <t>Spain IBEX Lyxor D</t>
  </si>
  <si>
    <t>FR0010655746</t>
  </si>
  <si>
    <t>Spain MSCI Amundi</t>
  </si>
  <si>
    <t>LU0592216393</t>
  </si>
  <si>
    <t>Spain Solactive 40 xTrackers</t>
  </si>
  <si>
    <t>IE00B52XQP83</t>
  </si>
  <si>
    <t>South Africa</t>
  </si>
  <si>
    <t>IE00BD3RYZ16</t>
  </si>
  <si>
    <t>Sweden</t>
  </si>
  <si>
    <t>CH0237935652</t>
  </si>
  <si>
    <t>Switzerland iShares D</t>
  </si>
  <si>
    <t>LU0322248146</t>
  </si>
  <si>
    <t>Switzerland xTrackers D</t>
  </si>
  <si>
    <t>LU0943504760</t>
  </si>
  <si>
    <t>Switzerland xTrackers C</t>
  </si>
  <si>
    <t>LU1681044720</t>
  </si>
  <si>
    <t>Switzerland MSCI Amundi</t>
  </si>
  <si>
    <t>LU1900066033</t>
  </si>
  <si>
    <t>Taiwan Lyxor</t>
  </si>
  <si>
    <t>LU0292109187</t>
  </si>
  <si>
    <t>Taiwan xTrackers C</t>
  </si>
  <si>
    <t>IE00B0M63623</t>
  </si>
  <si>
    <t>Taiwan iShares D</t>
  </si>
  <si>
    <t>LU1900067437</t>
  </si>
  <si>
    <t>Thailand Lyxor A</t>
  </si>
  <si>
    <t>LU0514694701</t>
  </si>
  <si>
    <t>Thailand xTrackers C</t>
  </si>
  <si>
    <t>LU1900067601</t>
  </si>
  <si>
    <t>Turkey Lyxor C</t>
  </si>
  <si>
    <t>IE00B1FZS574</t>
  </si>
  <si>
    <t>Turkey ishares D</t>
  </si>
  <si>
    <t>IE00BFXR5R48</t>
  </si>
  <si>
    <t>L&amp;G UK Equity</t>
  </si>
  <si>
    <t>IE00B7452L46</t>
  </si>
  <si>
    <t>UK all shares</t>
  </si>
  <si>
    <t>LU1781541096</t>
  </si>
  <si>
    <t>UK core Lyxor D</t>
  </si>
  <si>
    <t>IE0005042456</t>
  </si>
  <si>
    <t>UK FTSE 100 iShares D</t>
  </si>
  <si>
    <t>IE00B53HP851</t>
  </si>
  <si>
    <t>UK FTSE 100 iShares A</t>
  </si>
  <si>
    <t>LU0838780707</t>
  </si>
  <si>
    <t>UK FTSE 100 xTrackers A</t>
  </si>
  <si>
    <t>LU1650492173</t>
  </si>
  <si>
    <t>UK FTSE 100 Lyxor A</t>
  </si>
  <si>
    <t>IE00B42TW061</t>
  </si>
  <si>
    <t>UK FTSE 100 HSBC D</t>
  </si>
  <si>
    <t>LU0322252924</t>
  </si>
  <si>
    <t>Vietnam xTrackers</t>
  </si>
  <si>
    <t>IE00BZ163L38</t>
  </si>
  <si>
    <t>EM Gov Bond Vanguard D 3.88%</t>
  </si>
  <si>
    <t>IE00BGYWCB81</t>
  </si>
  <si>
    <t>EM Gov Bond Vanguard A</t>
  </si>
  <si>
    <t>IE00BDS67326</t>
  </si>
  <si>
    <t>Gov local currency Vaneck A</t>
  </si>
  <si>
    <t>IE00B2NPKV68</t>
  </si>
  <si>
    <t>EM Gov Bond iShares D</t>
  </si>
  <si>
    <t>IE00BYXYYK40</t>
  </si>
  <si>
    <t>EM Gov Bond iShares A</t>
  </si>
  <si>
    <t>IE00B9M6RS56</t>
  </si>
  <si>
    <t>4.95% yield. € hedged</t>
  </si>
  <si>
    <t>IE00B6TLBW47</t>
  </si>
  <si>
    <t>Corp $ bonds iShares</t>
  </si>
  <si>
    <t>IE00BFM6TD65</t>
  </si>
  <si>
    <t>Corp $ bonds iShares A</t>
  </si>
  <si>
    <t>IE00B5M4WH52</t>
  </si>
  <si>
    <t>Gov local currency iShares</t>
  </si>
  <si>
    <t>IE00B4613386</t>
  </si>
  <si>
    <t>Gov local currency StateStreet</t>
  </si>
  <si>
    <t>Emerging Asia Local Bong ishares</t>
  </si>
  <si>
    <t>IE00B7MXFZ59</t>
  </si>
  <si>
    <t xml:space="preserve">SPDR Inflation Linked EM </t>
  </si>
  <si>
    <t>IE00BZ163M45</t>
  </si>
  <si>
    <t>Gov D Vanguard 1.14%</t>
  </si>
  <si>
    <t>IE00BZ163K21</t>
  </si>
  <si>
    <t>Corp D Vanguard 2.72%</t>
  </si>
  <si>
    <t>IE00BDQYWQ65</t>
  </si>
  <si>
    <t>TIPS 0-5 ishares 3%</t>
  </si>
  <si>
    <t>LU1452600270</t>
  </si>
  <si>
    <t>Lyxor TIPS D</t>
  </si>
  <si>
    <t>LU1459802754</t>
  </si>
  <si>
    <t>TIPS 10yUBS D</t>
  </si>
  <si>
    <t>IE00B1FZSC47</t>
  </si>
  <si>
    <t>TIPS iShares 8y</t>
  </si>
  <si>
    <t>IE00BYSZ5V04</t>
  </si>
  <si>
    <t>US +10y 2.3% dist</t>
  </si>
  <si>
    <t>IE00BFM6TC58</t>
  </si>
  <si>
    <t>ishares +20y acc</t>
  </si>
  <si>
    <t>IE00BSKRJZ44</t>
  </si>
  <si>
    <t>ishares +20y dist</t>
  </si>
  <si>
    <t>High Yield</t>
  </si>
  <si>
    <t>IE00B66F4759</t>
  </si>
  <si>
    <t>LU1681040496</t>
  </si>
  <si>
    <t>LU1109943388</t>
  </si>
  <si>
    <t>Euro HY xTrackers C</t>
  </si>
  <si>
    <t>LU1109942653</t>
  </si>
  <si>
    <t>Euro HY xTrackers D</t>
  </si>
  <si>
    <t>IE00B74DQ490</t>
  </si>
  <si>
    <t>IE00B4PY7Y77</t>
  </si>
  <si>
    <t>IE00BYXYYL56</t>
  </si>
  <si>
    <t>IE00B99FL386</t>
  </si>
  <si>
    <t>IE00BDR5HM97</t>
  </si>
  <si>
    <t>US HY xTrackers D</t>
  </si>
  <si>
    <t>IE00BF541080</t>
  </si>
  <si>
    <t>EM High Yield VanEck</t>
  </si>
  <si>
    <t>IE00B3F81R35</t>
  </si>
  <si>
    <t>Corp D iShares 0.85%</t>
  </si>
  <si>
    <t>LU0478205379</t>
  </si>
  <si>
    <t>Corp A xTrackers</t>
  </si>
  <si>
    <t>IE00BF11F565</t>
  </si>
  <si>
    <t>Corp A iShares</t>
  </si>
  <si>
    <t>LU1829219127</t>
  </si>
  <si>
    <t>Corp C Lyxor</t>
  </si>
  <si>
    <t>Corp C xTrackers</t>
  </si>
  <si>
    <t>IE00B5V94313</t>
  </si>
  <si>
    <t>German Bonds D iShares</t>
  </si>
  <si>
    <t>IE00B41RYL63</t>
  </si>
  <si>
    <t>Gov&amp;Corp D State Street</t>
  </si>
  <si>
    <t>FR0010754143</t>
  </si>
  <si>
    <t>Gov Broadest Inv Grade 10-15yr Amundi</t>
  </si>
  <si>
    <t>LU1437018598</t>
  </si>
  <si>
    <t>Gov A Amundi Lowest rated IG 1-10 yr</t>
  </si>
  <si>
    <t>LU1681046774</t>
  </si>
  <si>
    <t>Gov A Amundi Lowest rated IG</t>
  </si>
  <si>
    <t>IE00B14X4Q57</t>
  </si>
  <si>
    <t>Gov 1-3 yr D iShares</t>
  </si>
  <si>
    <t>IE00BYSZ6062</t>
  </si>
  <si>
    <t>10+ year Gov Bonds SPDR D</t>
  </si>
  <si>
    <t>IE00B1FZS913</t>
  </si>
  <si>
    <t>Govt Bond 15-30yr iShares D</t>
  </si>
  <si>
    <t>DE000A0D8Q31</t>
  </si>
  <si>
    <t>Germany 10+ bonds D</t>
  </si>
  <si>
    <t>CH0016999861</t>
  </si>
  <si>
    <t>Swiss Bond 15</t>
  </si>
  <si>
    <t>LU1645381689</t>
  </si>
  <si>
    <t>UBS Euro Inflation linked +10y Dist</t>
  </si>
  <si>
    <t>FR0010754127</t>
  </si>
  <si>
    <t>Amundi Inflation</t>
  </si>
  <si>
    <t>LU1650491282</t>
  </si>
  <si>
    <t>Lyxor Inflation A</t>
  </si>
  <si>
    <t>LU0290358224</t>
  </si>
  <si>
    <t>xTrackers inflation Linked</t>
  </si>
  <si>
    <t>IE00B0M62X26</t>
  </si>
  <si>
    <t>Inflation linked Gov Bonds iShares</t>
  </si>
  <si>
    <t>Commodities</t>
  </si>
  <si>
    <t>FR0013416716</t>
  </si>
  <si>
    <t>Gold Amundi</t>
  </si>
  <si>
    <t>IE00B579F325</t>
  </si>
  <si>
    <t>Gold Invesco</t>
  </si>
  <si>
    <t>IE00B4ND3602</t>
  </si>
  <si>
    <t>iShares Physical Gold</t>
  </si>
  <si>
    <t>JE00B588CD74</t>
  </si>
  <si>
    <t>Swiss Gold Wisdomtree</t>
  </si>
  <si>
    <t>JE00B1VS3770</t>
  </si>
  <si>
    <t>Gold Wisdomtree</t>
  </si>
  <si>
    <t>IE00B4NCWG09</t>
  </si>
  <si>
    <t>iShares Physical Silver</t>
  </si>
  <si>
    <t>IE00B43VDT70</t>
  </si>
  <si>
    <t>Silver Invesco</t>
  </si>
  <si>
    <t>JE00B1VS3333</t>
  </si>
  <si>
    <t>Silver Wisdomtree</t>
  </si>
  <si>
    <t>Clase de activo</t>
  </si>
  <si>
    <t>Geo</t>
  </si>
  <si>
    <t>Name</t>
  </si>
  <si>
    <t>A/D</t>
  </si>
  <si>
    <t>A</t>
  </si>
  <si>
    <t>D</t>
  </si>
  <si>
    <t>Factor</t>
  </si>
  <si>
    <t>Small Cap</t>
  </si>
  <si>
    <t>Mid Cap</t>
  </si>
  <si>
    <t>APAC</t>
  </si>
  <si>
    <t>IE00BJ5JPJ87</t>
  </si>
  <si>
    <t>IE00BYYR0489</t>
  </si>
  <si>
    <t>Saudi iShares A</t>
  </si>
  <si>
    <t>Saudi iShares D</t>
  </si>
  <si>
    <t>Renta Variable</t>
  </si>
  <si>
    <t>Renta Fija</t>
  </si>
  <si>
    <t>Gov xTrackers D</t>
  </si>
  <si>
    <t>LU0677077884</t>
  </si>
  <si>
    <t>LU1920015440</t>
  </si>
  <si>
    <t>Gov xTrackers A</t>
  </si>
  <si>
    <t>IE0032895942</t>
  </si>
  <si>
    <t>Corp iShares D</t>
  </si>
  <si>
    <t>Corp iShares A</t>
  </si>
  <si>
    <t>IE00BYXYYJ35</t>
  </si>
  <si>
    <t>Precious Metals</t>
  </si>
  <si>
    <t>RV Global</t>
  </si>
  <si>
    <t>RV USA</t>
  </si>
  <si>
    <t>RV Europa</t>
  </si>
  <si>
    <t>RV Emergente</t>
  </si>
  <si>
    <t>RV Japón</t>
  </si>
  <si>
    <t>Australia&amp;Pacific</t>
  </si>
  <si>
    <t>Oro</t>
  </si>
  <si>
    <t>Clase de Activo</t>
  </si>
  <si>
    <t>Nombre del ETF</t>
  </si>
  <si>
    <t>RF Europea</t>
  </si>
  <si>
    <t>RF USA</t>
  </si>
  <si>
    <t>RF Emergente</t>
  </si>
  <si>
    <t>Bonds € denominated D iShares</t>
  </si>
  <si>
    <t>Bonds € Amundi A</t>
  </si>
  <si>
    <t>Global developed bonds € and $ D iShares</t>
  </si>
  <si>
    <t>Global developed bonds $ D iShares 5.41%</t>
  </si>
  <si>
    <t>Global developed bonds $ A iShares 5.41%</t>
  </si>
  <si>
    <t>Global developed bonds $ D SPDR 5.5%</t>
  </si>
  <si>
    <t>Europa</t>
  </si>
  <si>
    <t>Emergentes</t>
  </si>
  <si>
    <t>Japon</t>
  </si>
  <si>
    <t>Coste</t>
  </si>
  <si>
    <t>Fees (%)</t>
  </si>
  <si>
    <t>RF Europa</t>
  </si>
  <si>
    <t>RF Emergentes</t>
  </si>
  <si>
    <t>% cartera</t>
  </si>
  <si>
    <t>Oro &amp; Plata</t>
  </si>
  <si>
    <t>País específico</t>
  </si>
  <si>
    <t>RF Japon</t>
  </si>
  <si>
    <t>RF 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</si>
</sst>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43" fontId="4" fillId="0" borderId="2" xfId="2" applyNumberFormat="1" applyFont="1" applyBorder="1" applyAlignment="1" applyProtection="1">
      <alignment horizontal="center"/>
    </xf>
    <xf numFmtId="43" fontId="0" fillId="0" borderId="2" xfId="2" applyNumberFormat="1" applyFont="1" applyBorder="1" applyAlignment="1" applyProtection="1">
      <alignment horizontal="center"/>
    </xf>
    <xf numFmtId="43" fontId="0" fillId="0" borderId="2" xfId="2" applyNumberFormat="1" applyFont="1" applyBorder="1" applyProtection="1"/>
    <xf numFmtId="0" fontId="4" fillId="0" borderId="2" xfId="0" applyFont="1" applyBorder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6" xfId="0" applyBorder="1" applyProtection="1"/>
    <xf numFmtId="9" fontId="0" fillId="0" borderId="2" xfId="3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Protection="1"/>
    <xf numFmtId="0" fontId="4" fillId="0" borderId="17" xfId="0" applyFont="1" applyBorder="1" applyProtection="1"/>
    <xf numFmtId="10" fontId="0" fillId="0" borderId="9" xfId="0" applyNumberFormat="1" applyBorder="1" applyProtection="1"/>
    <xf numFmtId="10" fontId="0" fillId="0" borderId="8" xfId="3" applyNumberFormat="1" applyFont="1" applyBorder="1" applyProtection="1"/>
    <xf numFmtId="10" fontId="0" fillId="0" borderId="5" xfId="3" applyNumberFormat="1" applyFont="1" applyBorder="1" applyProtection="1"/>
    <xf numFmtId="10" fontId="0" fillId="0" borderId="18" xfId="3" applyNumberFormat="1" applyFont="1" applyBorder="1" applyProtection="1"/>
    <xf numFmtId="10" fontId="0" fillId="0" borderId="10" xfId="0" applyNumberFormat="1" applyBorder="1" applyProtection="1"/>
    <xf numFmtId="10" fontId="0" fillId="0" borderId="7" xfId="0" applyNumberFormat="1" applyBorder="1" applyAlignment="1" applyProtection="1"/>
    <xf numFmtId="10" fontId="0" fillId="0" borderId="2" xfId="3" applyNumberFormat="1" applyFont="1" applyBorder="1" applyAlignment="1" applyProtection="1"/>
    <xf numFmtId="10" fontId="0" fillId="0" borderId="2" xfId="3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20" xfId="0" applyFont="1" applyBorder="1" applyProtection="1"/>
    <xf numFmtId="10" fontId="0" fillId="0" borderId="21" xfId="0" applyNumberFormat="1" applyBorder="1" applyProtection="1"/>
    <xf numFmtId="10" fontId="0" fillId="0" borderId="22" xfId="0" applyNumberFormat="1" applyBorder="1" applyProtection="1"/>
    <xf numFmtId="10" fontId="0" fillId="0" borderId="23" xfId="0" applyNumberFormat="1" applyBorder="1" applyProtection="1"/>
    <xf numFmtId="10" fontId="0" fillId="0" borderId="24" xfId="3" applyNumberFormat="1" applyFont="1" applyBorder="1" applyProtection="1"/>
    <xf numFmtId="10" fontId="0" fillId="0" borderId="7" xfId="3" applyNumberFormat="1" applyFont="1" applyBorder="1" applyProtection="1"/>
    <xf numFmtId="10" fontId="0" fillId="0" borderId="2" xfId="3" applyNumberFormat="1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4" fillId="0" borderId="11" xfId="0" applyFont="1" applyBorder="1" applyProtection="1"/>
    <xf numFmtId="10" fontId="4" fillId="6" borderId="12" xfId="3" applyNumberFormat="1" applyFont="1" applyFill="1" applyBorder="1" applyProtection="1"/>
    <xf numFmtId="0" fontId="0" fillId="3" borderId="1" xfId="0" applyFont="1" applyFill="1" applyBorder="1" applyProtection="1"/>
    <xf numFmtId="0" fontId="0" fillId="3" borderId="1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left"/>
    </xf>
    <xf numFmtId="0" fontId="0" fillId="2" borderId="0" xfId="0" applyFill="1" applyProtection="1"/>
    <xf numFmtId="0" fontId="0" fillId="0" borderId="1" xfId="0" applyFont="1" applyFill="1" applyBorder="1" applyProtection="1"/>
    <xf numFmtId="0" fontId="1" fillId="0" borderId="1" xfId="1" applyFont="1" applyFill="1" applyBorder="1" applyProtection="1"/>
    <xf numFmtId="2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left"/>
    </xf>
    <xf numFmtId="2" fontId="0" fillId="0" borderId="1" xfId="0" applyNumberFormat="1" applyFont="1" applyFill="1" applyBorder="1" applyProtection="1"/>
    <xf numFmtId="2" fontId="0" fillId="0" borderId="1" xfId="0" applyNumberFormat="1" applyFont="1" applyFill="1" applyBorder="1" applyAlignment="1" applyProtection="1">
      <alignment horizontal="center"/>
    </xf>
    <xf numFmtId="2" fontId="0" fillId="0" borderId="1" xfId="0" applyNumberFormat="1" applyFont="1" applyFill="1" applyBorder="1" applyAlignment="1" applyProtection="1">
      <alignment horizontal="left"/>
    </xf>
    <xf numFmtId="0" fontId="1" fillId="0" borderId="1" xfId="1" applyFont="1" applyFill="1" applyBorder="1" applyAlignment="1" applyProtection="1">
      <alignment vertical="center" wrapText="1"/>
    </xf>
    <xf numFmtId="0" fontId="3" fillId="0" borderId="1" xfId="0" applyFont="1" applyFill="1" applyBorder="1" applyProtection="1"/>
    <xf numFmtId="0" fontId="3" fillId="0" borderId="1" xfId="1" applyFont="1" applyFill="1" applyBorder="1" applyProtection="1"/>
    <xf numFmtId="0" fontId="1" fillId="0" borderId="1" xfId="1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43" fontId="0" fillId="0" borderId="3" xfId="2" applyNumberFormat="1" applyFont="1" applyBorder="1" applyProtection="1"/>
    <xf numFmtId="0" fontId="0" fillId="0" borderId="3" xfId="0" applyBorder="1" applyAlignment="1" applyProtection="1">
      <alignment horizontal="center"/>
    </xf>
    <xf numFmtId="10" fontId="0" fillId="0" borderId="25" xfId="0" applyNumberFormat="1" applyBorder="1" applyProtection="1"/>
    <xf numFmtId="10" fontId="0" fillId="0" borderId="26" xfId="0" applyNumberFormat="1" applyBorder="1" applyProtection="1"/>
    <xf numFmtId="0" fontId="0" fillId="0" borderId="5" xfId="0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1" xfId="0" applyFill="1" applyBorder="1" applyProtection="1"/>
    <xf numFmtId="10" fontId="0" fillId="0" borderId="1" xfId="0" applyNumberFormat="1" applyBorder="1" applyProtection="1"/>
    <xf numFmtId="10" fontId="0" fillId="0" borderId="1" xfId="0" applyNumberFormat="1" applyBorder="1" applyProtection="1">
      <protection locked="0"/>
    </xf>
    <xf numFmtId="10" fontId="0" fillId="0" borderId="1" xfId="0" applyNumberFormat="1" applyBorder="1" applyAlignment="1" applyProtection="1">
      <alignment horizontal="center"/>
    </xf>
    <xf numFmtId="10" fontId="0" fillId="0" borderId="1" xfId="3" applyNumberFormat="1" applyFont="1" applyBorder="1" applyAlignment="1" applyProtection="1">
      <alignment horizontal="center"/>
    </xf>
    <xf numFmtId="10" fontId="0" fillId="0" borderId="19" xfId="3" applyNumberFormat="1" applyFont="1" applyBorder="1" applyAlignment="1" applyProtection="1"/>
    <xf numFmtId="0" fontId="4" fillId="0" borderId="27" xfId="0" applyFont="1" applyBorder="1" applyAlignment="1" applyProtection="1">
      <alignment horizontal="center"/>
    </xf>
    <xf numFmtId="10" fontId="0" fillId="0" borderId="28" xfId="3" applyNumberFormat="1" applyFont="1" applyBorder="1" applyProtection="1"/>
    <xf numFmtId="10" fontId="0" fillId="0" borderId="27" xfId="3" applyNumberFormat="1" applyFont="1" applyBorder="1" applyProtection="1"/>
    <xf numFmtId="0" fontId="0" fillId="0" borderId="5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0" fontId="5" fillId="5" borderId="4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5" borderId="3" xfId="0" applyFont="1" applyFill="1" applyBorder="1" applyAlignment="1" applyProtection="1">
      <alignment vertical="center"/>
    </xf>
    <xf numFmtId="0" fontId="4" fillId="5" borderId="5" xfId="0" applyFont="1" applyFill="1" applyBorder="1" applyAlignment="1" applyProtection="1">
      <alignment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5" xfId="0" applyFont="1" applyFill="1" applyBorder="1" applyAlignment="1" applyProtection="1">
      <alignment horizontal="left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A8A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Cartera Modelo de ETF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81835981180166"/>
          <c:y val="0.13142172220431153"/>
          <c:w val="0.57633046085062545"/>
          <c:h val="0.8272282849818193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08-4F3B-ACF2-C5FC0496F96F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08-4F3B-ACF2-C5FC0496F96F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08-4F3B-ACF2-C5FC0496F96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8-4D90-9929-E3663ACACA0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58-4D90-9929-E3663ACACA0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758-4D90-9929-E3663ACACA0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758-4D90-9929-E3663ACACA0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758-4D90-9929-E3663ACACA0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758-4D90-9929-E3663ACACA0B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758-4D90-9929-E3663ACACA0B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758-4D90-9929-E3663ACACA0B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758-4D90-9929-E3663ACACA0B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0758-4D90-9929-E3663ACACA0B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0758-4D90-9929-E3663ACACA0B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0758-4D90-9929-E3663ACACA0B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752A-49A3-96AD-E72275A6724A}"/>
              </c:ext>
            </c:extLst>
          </c:dPt>
          <c:dLbls>
            <c:dLbl>
              <c:idx val="0"/>
              <c:layout>
                <c:manualLayout>
                  <c:x val="-0.10546872404805019"/>
                  <c:y val="-0.103900158558850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08-4F3B-ACF2-C5FC0496F96F}"/>
                </c:ext>
              </c:extLst>
            </c:dLbl>
            <c:dLbl>
              <c:idx val="1"/>
              <c:layout>
                <c:manualLayout>
                  <c:x val="1.6406248990757277E-2"/>
                  <c:y val="0.146021844461086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08-4F3B-ACF2-C5FC0496F96F}"/>
                </c:ext>
              </c:extLst>
            </c:dLbl>
            <c:dLbl>
              <c:idx val="2"/>
              <c:layout>
                <c:manualLayout>
                  <c:x val="7.265624553049671E-2"/>
                  <c:y val="7.5819034624025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08-4F3B-ACF2-C5FC0496F9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'Calculador cartera indexada'!$B$40:$O$40</c:f>
              <c:strCache>
                <c:ptCount val="13"/>
                <c:pt idx="0">
                  <c:v>Renta Variable</c:v>
                </c:pt>
                <c:pt idx="1">
                  <c:v>Renta Fija</c:v>
                </c:pt>
                <c:pt idx="2">
                  <c:v>Oro</c:v>
                </c:pt>
                <c:pt idx="3">
                  <c:v>USA</c:v>
                </c:pt>
                <c:pt idx="4">
                  <c:v>Europa</c:v>
                </c:pt>
                <c:pt idx="5">
                  <c:v>Emergentes</c:v>
                </c:pt>
                <c:pt idx="6">
                  <c:v>Japon</c:v>
                </c:pt>
                <c:pt idx="7">
                  <c:v>APAC</c:v>
                </c:pt>
                <c:pt idx="8">
                  <c:v>RF USA</c:v>
                </c:pt>
                <c:pt idx="9">
                  <c:v>RF Europa</c:v>
                </c:pt>
                <c:pt idx="10">
                  <c:v>RF Emergentes</c:v>
                </c:pt>
                <c:pt idx="11">
                  <c:v>RF Japon</c:v>
                </c:pt>
                <c:pt idx="12">
                  <c:v>RF APAC</c:v>
                </c:pt>
              </c:strCache>
            </c:strRef>
          </c:cat>
          <c:val>
            <c:numRef>
              <c:f>'Calculador cartera indexada'!$B$42:$Q$42</c:f>
              <c:numCache>
                <c:formatCode>0.00%</c:formatCode>
                <c:ptCount val="16"/>
                <c:pt idx="0">
                  <c:v>0.88888888888888873</c:v>
                </c:pt>
                <c:pt idx="1">
                  <c:v>6.6666666666666666E-2</c:v>
                </c:pt>
                <c:pt idx="2">
                  <c:v>4.4444444444444446E-2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8-4F3B-ACF2-C5FC0496F96F}"/>
            </c:ext>
          </c:extLst>
        </c:ser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08-4F3B-ACF2-C5FC0496F9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08-4F3B-ACF2-C5FC0496F9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08-4F3B-ACF2-C5FC0496F96F}"/>
              </c:ext>
            </c:extLst>
          </c:dPt>
          <c:dPt>
            <c:idx val="3"/>
            <c:bubble3D val="0"/>
            <c:spPr>
              <a:solidFill>
                <a:srgbClr val="C00000">
                  <a:alpha val="50000"/>
                </a:srgb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08-4F3B-ACF2-C5FC0496F96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08-4F3B-ACF2-C5FC0496F96F}"/>
              </c:ext>
            </c:extLst>
          </c:dPt>
          <c:dPt>
            <c:idx val="5"/>
            <c:bubble3D val="0"/>
            <c:spPr>
              <a:solidFill>
                <a:schemeClr val="accent6">
                  <a:alpha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08-4F3B-ACF2-C5FC0496F96F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  <a:alpha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08-4F3B-ACF2-C5FC0496F96F}"/>
              </c:ext>
            </c:extLst>
          </c:dPt>
          <c:dPt>
            <c:idx val="7"/>
            <c:bubble3D val="0"/>
            <c:spPr>
              <a:solidFill>
                <a:srgbClr val="FA8ADF">
                  <a:alpha val="50000"/>
                </a:srgb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08-4F3B-ACF2-C5FC0496F96F}"/>
              </c:ext>
            </c:extLst>
          </c:dPt>
          <c:dPt>
            <c:idx val="8"/>
            <c:bubble3D val="0"/>
            <c:spPr>
              <a:solidFill>
                <a:srgbClr val="C00000">
                  <a:alpha val="50000"/>
                </a:srgb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08-4F3B-ACF2-C5FC0496F96F}"/>
              </c:ext>
            </c:extLst>
          </c:dPt>
          <c:dPt>
            <c:idx val="9"/>
            <c:bubble3D val="0"/>
            <c:spPr>
              <a:solidFill>
                <a:schemeClr val="accent1">
                  <a:lumMod val="75000"/>
                  <a:alpha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1BD8-4C14-8E75-D40C8F1F64B5}"/>
              </c:ext>
            </c:extLst>
          </c:dPt>
          <c:dPt>
            <c:idx val="10"/>
            <c:bubble3D val="0"/>
            <c:spPr>
              <a:solidFill>
                <a:schemeClr val="accent6">
                  <a:lumMod val="60000"/>
                  <a:lumOff val="40000"/>
                  <a:alpha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1BD8-4C14-8E75-D40C8F1F64B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08-4F3B-ACF2-C5FC0496F96F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C508-4F3B-ACF2-C5FC0496F96F}"/>
              </c:ext>
            </c:extLst>
          </c:dPt>
          <c:dPt>
            <c:idx val="13"/>
            <c:bubble3D val="0"/>
            <c:spPr>
              <a:solidFill>
                <a:srgbClr val="FFFF00">
                  <a:alpha val="25000"/>
                </a:srgb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08-4F3B-ACF2-C5FC0496F96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08-4F3B-ACF2-C5FC0496F96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08-4F3B-ACF2-C5FC0496F96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08-4F3B-ACF2-C5FC0496F96F}"/>
                </c:ext>
              </c:extLst>
            </c:dLbl>
            <c:dLbl>
              <c:idx val="3"/>
              <c:layout>
                <c:manualLayout>
                  <c:x val="0.24843748471718211"/>
                  <c:y val="0.1937597551502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508-4F3B-ACF2-C5FC0496F96F}"/>
                </c:ext>
              </c:extLst>
            </c:dLbl>
            <c:dLbl>
              <c:idx val="4"/>
              <c:layout>
                <c:manualLayout>
                  <c:x val="-0.15468746193714028"/>
                  <c:y val="0.303276138496103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08-4F3B-ACF2-C5FC0496F96F}"/>
                </c:ext>
              </c:extLst>
            </c:dLbl>
            <c:dLbl>
              <c:idx val="5"/>
              <c:layout>
                <c:manualLayout>
                  <c:x val="-0.14062496539740027"/>
                  <c:y val="5.61622478696486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08-4F3B-ACF2-C5FC0496F96F}"/>
                </c:ext>
              </c:extLst>
            </c:dLbl>
            <c:dLbl>
              <c:idx val="6"/>
              <c:layout>
                <c:manualLayout>
                  <c:x val="-0.14765621366727025"/>
                  <c:y val="6.7394697443578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08-4F3B-ACF2-C5FC0496F96F}"/>
                </c:ext>
              </c:extLst>
            </c:dLbl>
            <c:dLbl>
              <c:idx val="7"/>
              <c:layout>
                <c:manualLayout>
                  <c:x val="-7.4999995386319185E-2"/>
                  <c:y val="-8.42433718044731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08-4F3B-ACF2-C5FC0496F96F}"/>
                </c:ext>
              </c:extLst>
            </c:dLbl>
            <c:dLbl>
              <c:idx val="8"/>
              <c:layout>
                <c:manualLayout>
                  <c:x val="-0.17109373947504064"/>
                  <c:y val="-6.7394697443578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08-4F3B-ACF2-C5FC0496F96F}"/>
                </c:ext>
              </c:extLst>
            </c:dLbl>
            <c:dLbl>
              <c:idx val="9"/>
              <c:layout>
                <c:manualLayout>
                  <c:x val="-6.7968745818851761E-2"/>
                  <c:y val="-8.14352594109906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BD8-4C14-8E75-D40C8F1F64B5}"/>
                </c:ext>
              </c:extLst>
            </c:dLbl>
            <c:dLbl>
              <c:idx val="10"/>
              <c:layout>
                <c:manualLayout>
                  <c:x val="8.9062494521253949E-2"/>
                  <c:y val="-8.70514841979555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BD8-4C14-8E75-D40C8F1F64B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08-4F3B-ACF2-C5FC0496F96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08-4F3B-ACF2-C5FC0496F96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508-4F3B-ACF2-C5FC0496F9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'Calculador cartera indexada'!$B$40:$O$40</c:f>
              <c:strCache>
                <c:ptCount val="13"/>
                <c:pt idx="0">
                  <c:v>Renta Variable</c:v>
                </c:pt>
                <c:pt idx="1">
                  <c:v>Renta Fija</c:v>
                </c:pt>
                <c:pt idx="2">
                  <c:v>Oro</c:v>
                </c:pt>
                <c:pt idx="3">
                  <c:v>USA</c:v>
                </c:pt>
                <c:pt idx="4">
                  <c:v>Europa</c:v>
                </c:pt>
                <c:pt idx="5">
                  <c:v>Emergentes</c:v>
                </c:pt>
                <c:pt idx="6">
                  <c:v>Japon</c:v>
                </c:pt>
                <c:pt idx="7">
                  <c:v>APAC</c:v>
                </c:pt>
                <c:pt idx="8">
                  <c:v>RF USA</c:v>
                </c:pt>
                <c:pt idx="9">
                  <c:v>RF Europa</c:v>
                </c:pt>
                <c:pt idx="10">
                  <c:v>RF Emergentes</c:v>
                </c:pt>
                <c:pt idx="11">
                  <c:v>RF Japon</c:v>
                </c:pt>
                <c:pt idx="12">
                  <c:v>RF APAC</c:v>
                </c:pt>
              </c:strCache>
            </c:strRef>
          </c:cat>
          <c:val>
            <c:numRef>
              <c:f>'Calculador cartera indexada'!$B$41:$O$41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0.26666666666666666</c:v>
                </c:pt>
                <c:pt idx="4">
                  <c:v>0.26666666666666666</c:v>
                </c:pt>
                <c:pt idx="5">
                  <c:v>0.22222222222222221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2.2222222222222223E-2</c:v>
                </c:pt>
                <c:pt idx="9">
                  <c:v>2.2222222222222223E-2</c:v>
                </c:pt>
                <c:pt idx="10">
                  <c:v>2.2222222222222223E-2</c:v>
                </c:pt>
                <c:pt idx="11">
                  <c:v>0</c:v>
                </c:pt>
                <c:pt idx="12">
                  <c:v>0</c:v>
                </c:pt>
                <c:pt idx="13">
                  <c:v>4.4444444444444446E-2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8-4F3B-ACF2-C5FC0496F9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Scroll" dx="31" fmlaLink="E2" horiz="1" max="30" page="10" val="3"/>
</file>

<file path=xl/ctrlProps/ctrlProp10.xml><?xml version="1.0" encoding="utf-8"?>
<formControlPr xmlns="http://schemas.microsoft.com/office/spreadsheetml/2009/9/main" objectType="Scroll" dx="31" fmlaLink="E19" horiz="1" max="30" page="10" val="2"/>
</file>

<file path=xl/ctrlProps/ctrlProp11.xml><?xml version="1.0" encoding="utf-8"?>
<formControlPr xmlns="http://schemas.microsoft.com/office/spreadsheetml/2009/9/main" objectType="Scroll" dx="31" fmlaLink="E22" horiz="1" max="30" page="10"/>
</file>

<file path=xl/ctrlProps/ctrlProp12.xml><?xml version="1.0" encoding="utf-8"?>
<formControlPr xmlns="http://schemas.microsoft.com/office/spreadsheetml/2009/9/main" objectType="Scroll" dx="31" fmlaLink="E23" horiz="1" max="30" page="10"/>
</file>

<file path=xl/ctrlProps/ctrlProp13.xml><?xml version="1.0" encoding="utf-8"?>
<formControlPr xmlns="http://schemas.microsoft.com/office/spreadsheetml/2009/9/main" objectType="Scroll" dx="31" fmlaLink="E24" horiz="1" max="30" page="10" val="0"/>
</file>

<file path=xl/ctrlProps/ctrlProp14.xml><?xml version="1.0" encoding="utf-8"?>
<formControlPr xmlns="http://schemas.microsoft.com/office/spreadsheetml/2009/9/main" objectType="Scroll" dx="31" fmlaLink="E25" horiz="1" max="10" page="30" val="0"/>
</file>

<file path=xl/ctrlProps/ctrlProp15.xml><?xml version="1.0" encoding="utf-8"?>
<formControlPr xmlns="http://schemas.microsoft.com/office/spreadsheetml/2009/9/main" objectType="Scroll" dx="31" fmlaLink="E14" horiz="1" max="30" page="10" val="3"/>
</file>

<file path=xl/ctrlProps/ctrlProp16.xml><?xml version="1.0" encoding="utf-8"?>
<formControlPr xmlns="http://schemas.microsoft.com/office/spreadsheetml/2009/9/main" objectType="Scroll" dx="31" fmlaLink="E16" horiz="1" max="30" page="10" val="3"/>
</file>

<file path=xl/ctrlProps/ctrlProp17.xml><?xml version="1.0" encoding="utf-8"?>
<formControlPr xmlns="http://schemas.microsoft.com/office/spreadsheetml/2009/9/main" objectType="Scroll" dx="31" fmlaLink="E26" horiz="1" max="10" page="30" val="0"/>
</file>

<file path=xl/ctrlProps/ctrlProp18.xml><?xml version="1.0" encoding="utf-8"?>
<formControlPr xmlns="http://schemas.microsoft.com/office/spreadsheetml/2009/9/main" objectType="Scroll" dx="31" fmlaLink="E28" horiz="1" max="30" page="10"/>
</file>

<file path=xl/ctrlProps/ctrlProp19.xml><?xml version="1.0" encoding="utf-8"?>
<formControlPr xmlns="http://schemas.microsoft.com/office/spreadsheetml/2009/9/main" objectType="Scroll" dx="31" fmlaLink="E31" horiz="1" max="30" page="10"/>
</file>

<file path=xl/ctrlProps/ctrlProp2.xml><?xml version="1.0" encoding="utf-8"?>
<formControlPr xmlns="http://schemas.microsoft.com/office/spreadsheetml/2009/9/main" objectType="Scroll" dx="31" fmlaLink="E3" horiz="1" max="30" page="10" val="17"/>
</file>

<file path=xl/ctrlProps/ctrlProp20.xml><?xml version="1.0" encoding="utf-8"?>
<formControlPr xmlns="http://schemas.microsoft.com/office/spreadsheetml/2009/9/main" objectType="Scroll" dx="31" fmlaLink="E34" horiz="1" max="30" page="10"/>
</file>

<file path=xl/ctrlProps/ctrlProp21.xml><?xml version="1.0" encoding="utf-8"?>
<formControlPr xmlns="http://schemas.microsoft.com/office/spreadsheetml/2009/9/main" objectType="Scroll" dx="31" fmlaLink="E37" horiz="1" max="30" page="10"/>
</file>

<file path=xl/ctrlProps/ctrlProp22.xml><?xml version="1.0" encoding="utf-8"?>
<formControlPr xmlns="http://schemas.microsoft.com/office/spreadsheetml/2009/9/main" objectType="Scroll" dx="31" fmlaLink="E38" horiz="1" max="30" page="10"/>
</file>

<file path=xl/ctrlProps/ctrlProp23.xml><?xml version="1.0" encoding="utf-8"?>
<formControlPr xmlns="http://schemas.microsoft.com/office/spreadsheetml/2009/9/main" objectType="Scroll" dx="31" fmlaLink="E35" horiz="1" max="30" page="10"/>
</file>

<file path=xl/ctrlProps/ctrlProp24.xml><?xml version="1.0" encoding="utf-8"?>
<formControlPr xmlns="http://schemas.microsoft.com/office/spreadsheetml/2009/9/main" objectType="Scroll" dx="31" fmlaLink="E32" horiz="1" max="30" page="10"/>
</file>

<file path=xl/ctrlProps/ctrlProp25.xml><?xml version="1.0" encoding="utf-8"?>
<formControlPr xmlns="http://schemas.microsoft.com/office/spreadsheetml/2009/9/main" objectType="Scroll" dx="31" fmlaLink="E29" horiz="1" max="30" page="10"/>
</file>

<file path=xl/ctrlProps/ctrlProp26.xml><?xml version="1.0" encoding="utf-8"?>
<formControlPr xmlns="http://schemas.microsoft.com/office/spreadsheetml/2009/9/main" objectType="Scroll" dx="31" fmlaLink="E19" horiz="1" max="30" page="10" val="2"/>
</file>

<file path=xl/ctrlProps/ctrlProp27.xml><?xml version="1.0" encoding="utf-8"?>
<formControlPr xmlns="http://schemas.microsoft.com/office/spreadsheetml/2009/9/main" objectType="Scroll" dx="31" fmlaLink="E20" horiz="1" max="30" page="10" val="2"/>
</file>

<file path=xl/ctrlProps/ctrlProp3.xml><?xml version="1.0" encoding="utf-8"?>
<formControlPr xmlns="http://schemas.microsoft.com/office/spreadsheetml/2009/9/main" objectType="Scroll" dx="31" fmlaLink="E5" horiz="1" max="30" page="10" val="8"/>
</file>

<file path=xl/ctrlProps/ctrlProp4.xml><?xml version="1.0" encoding="utf-8"?>
<formControlPr xmlns="http://schemas.microsoft.com/office/spreadsheetml/2009/9/main" objectType="Scroll" dx="31" fmlaLink="E6" horiz="1" max="30" page="10" val="0"/>
</file>

<file path=xl/ctrlProps/ctrlProp5.xml><?xml version="1.0" encoding="utf-8"?>
<formControlPr xmlns="http://schemas.microsoft.com/office/spreadsheetml/2009/9/main" objectType="Scroll" dx="31" fmlaLink="E8" horiz="1" max="30" page="10" val="8"/>
</file>

<file path=xl/ctrlProps/ctrlProp6.xml><?xml version="1.0" encoding="utf-8"?>
<formControlPr xmlns="http://schemas.microsoft.com/office/spreadsheetml/2009/9/main" objectType="Scroll" dx="31" fmlaLink="E9" horiz="1" max="30" page="10" val="10"/>
</file>

<file path=xl/ctrlProps/ctrlProp7.xml><?xml version="1.0" encoding="utf-8"?>
<formControlPr xmlns="http://schemas.microsoft.com/office/spreadsheetml/2009/9/main" objectType="Scroll" dx="31" fmlaLink="E11" horiz="1" max="30" page="10" val="10"/>
</file>

<file path=xl/ctrlProps/ctrlProp8.xml><?xml version="1.0" encoding="utf-8"?>
<formControlPr xmlns="http://schemas.microsoft.com/office/spreadsheetml/2009/9/main" objectType="Scroll" dx="31" fmlaLink="E12" horiz="1" max="30" page="10" val="0"/>
</file>

<file path=xl/ctrlProps/ctrlProp9.xml><?xml version="1.0" encoding="utf-8"?>
<formControlPr xmlns="http://schemas.microsoft.com/office/spreadsheetml/2009/9/main" objectType="Scroll" dx="31" fmlaLink="E18" horiz="1" max="30" page="10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0</xdr:row>
          <xdr:rowOff>184150</xdr:rowOff>
        </xdr:from>
        <xdr:to>
          <xdr:col>4</xdr:col>
          <xdr:colOff>844550</xdr:colOff>
          <xdr:row>2</xdr:row>
          <xdr:rowOff>0</xdr:rowOff>
        </xdr:to>
        <xdr:sp macro="" textlink="">
          <xdr:nvSpPr>
            <xdr:cNvPr id="2060" name="Scroll Bar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2</xdr:row>
          <xdr:rowOff>0</xdr:rowOff>
        </xdr:from>
        <xdr:to>
          <xdr:col>4</xdr:col>
          <xdr:colOff>844550</xdr:colOff>
          <xdr:row>3</xdr:row>
          <xdr:rowOff>6350</xdr:rowOff>
        </xdr:to>
        <xdr:sp macro="" textlink="">
          <xdr:nvSpPr>
            <xdr:cNvPr id="2062" name="Scroll Bar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4</xdr:row>
          <xdr:rowOff>0</xdr:rowOff>
        </xdr:from>
        <xdr:to>
          <xdr:col>4</xdr:col>
          <xdr:colOff>838200</xdr:colOff>
          <xdr:row>5</xdr:row>
          <xdr:rowOff>0</xdr:rowOff>
        </xdr:to>
        <xdr:sp macro="" textlink="">
          <xdr:nvSpPr>
            <xdr:cNvPr id="2063" name="Scroll Bar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5</xdr:row>
          <xdr:rowOff>6350</xdr:rowOff>
        </xdr:from>
        <xdr:to>
          <xdr:col>4</xdr:col>
          <xdr:colOff>838200</xdr:colOff>
          <xdr:row>6</xdr:row>
          <xdr:rowOff>6350</xdr:rowOff>
        </xdr:to>
        <xdr:sp macro="" textlink="">
          <xdr:nvSpPr>
            <xdr:cNvPr id="2064" name="Scroll Bar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</xdr:row>
          <xdr:rowOff>0</xdr:rowOff>
        </xdr:from>
        <xdr:to>
          <xdr:col>4</xdr:col>
          <xdr:colOff>838200</xdr:colOff>
          <xdr:row>8</xdr:row>
          <xdr:rowOff>6350</xdr:rowOff>
        </xdr:to>
        <xdr:sp macro="" textlink="">
          <xdr:nvSpPr>
            <xdr:cNvPr id="2065" name="Scroll Bar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</xdr:row>
          <xdr:rowOff>6350</xdr:rowOff>
        </xdr:from>
        <xdr:to>
          <xdr:col>4</xdr:col>
          <xdr:colOff>838200</xdr:colOff>
          <xdr:row>9</xdr:row>
          <xdr:rowOff>12700</xdr:rowOff>
        </xdr:to>
        <xdr:sp macro="" textlink="">
          <xdr:nvSpPr>
            <xdr:cNvPr id="2066" name="Scroll Bar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9</xdr:row>
          <xdr:rowOff>177800</xdr:rowOff>
        </xdr:from>
        <xdr:to>
          <xdr:col>4</xdr:col>
          <xdr:colOff>838200</xdr:colOff>
          <xdr:row>11</xdr:row>
          <xdr:rowOff>0</xdr:rowOff>
        </xdr:to>
        <xdr:sp macro="" textlink="">
          <xdr:nvSpPr>
            <xdr:cNvPr id="2067" name="Scroll Bar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10</xdr:row>
          <xdr:rowOff>184150</xdr:rowOff>
        </xdr:from>
        <xdr:to>
          <xdr:col>4</xdr:col>
          <xdr:colOff>838200</xdr:colOff>
          <xdr:row>12</xdr:row>
          <xdr:rowOff>6350</xdr:rowOff>
        </xdr:to>
        <xdr:sp macro="" textlink="">
          <xdr:nvSpPr>
            <xdr:cNvPr id="2068" name="Scroll Bar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184150</xdr:rowOff>
        </xdr:from>
        <xdr:to>
          <xdr:col>4</xdr:col>
          <xdr:colOff>831850</xdr:colOff>
          <xdr:row>18</xdr:row>
          <xdr:rowOff>6350</xdr:rowOff>
        </xdr:to>
        <xdr:sp macro="" textlink="">
          <xdr:nvSpPr>
            <xdr:cNvPr id="2069" name="Scroll Bar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4</xdr:col>
          <xdr:colOff>831850</xdr:colOff>
          <xdr:row>19</xdr:row>
          <xdr:rowOff>6350</xdr:rowOff>
        </xdr:to>
        <xdr:sp macro="" textlink="">
          <xdr:nvSpPr>
            <xdr:cNvPr id="2070" name="Scroll Bar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20</xdr:row>
          <xdr:rowOff>184150</xdr:rowOff>
        </xdr:from>
        <xdr:to>
          <xdr:col>4</xdr:col>
          <xdr:colOff>838200</xdr:colOff>
          <xdr:row>22</xdr:row>
          <xdr:rowOff>6350</xdr:rowOff>
        </xdr:to>
        <xdr:sp macro="" textlink="">
          <xdr:nvSpPr>
            <xdr:cNvPr id="2071" name="Scroll Bar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21</xdr:row>
          <xdr:rowOff>184150</xdr:rowOff>
        </xdr:from>
        <xdr:to>
          <xdr:col>4</xdr:col>
          <xdr:colOff>838200</xdr:colOff>
          <xdr:row>23</xdr:row>
          <xdr:rowOff>6350</xdr:rowOff>
        </xdr:to>
        <xdr:sp macro="" textlink="">
          <xdr:nvSpPr>
            <xdr:cNvPr id="2072" name="Scroll Bar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23</xdr:row>
          <xdr:rowOff>0</xdr:rowOff>
        </xdr:from>
        <xdr:to>
          <xdr:col>4</xdr:col>
          <xdr:colOff>838200</xdr:colOff>
          <xdr:row>24</xdr:row>
          <xdr:rowOff>6350</xdr:rowOff>
        </xdr:to>
        <xdr:sp macro="" textlink="">
          <xdr:nvSpPr>
            <xdr:cNvPr id="2073" name="Scroll Bar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24</xdr:row>
          <xdr:rowOff>6350</xdr:rowOff>
        </xdr:from>
        <xdr:to>
          <xdr:col>4</xdr:col>
          <xdr:colOff>838200</xdr:colOff>
          <xdr:row>25</xdr:row>
          <xdr:rowOff>12700</xdr:rowOff>
        </xdr:to>
        <xdr:sp macro="" textlink="">
          <xdr:nvSpPr>
            <xdr:cNvPr id="2074" name="Scroll Bar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12</xdr:row>
          <xdr:rowOff>184150</xdr:rowOff>
        </xdr:from>
        <xdr:to>
          <xdr:col>4</xdr:col>
          <xdr:colOff>844550</xdr:colOff>
          <xdr:row>14</xdr:row>
          <xdr:rowOff>6350</xdr:rowOff>
        </xdr:to>
        <xdr:sp macro="" textlink="">
          <xdr:nvSpPr>
            <xdr:cNvPr id="2075" name="Scroll Bar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15</xdr:row>
          <xdr:rowOff>6350</xdr:rowOff>
        </xdr:from>
        <xdr:to>
          <xdr:col>4</xdr:col>
          <xdr:colOff>838200</xdr:colOff>
          <xdr:row>16</xdr:row>
          <xdr:rowOff>12700</xdr:rowOff>
        </xdr:to>
        <xdr:sp macro="" textlink="">
          <xdr:nvSpPr>
            <xdr:cNvPr id="2076" name="Scroll Bar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25</xdr:row>
          <xdr:rowOff>6350</xdr:rowOff>
        </xdr:from>
        <xdr:to>
          <xdr:col>4</xdr:col>
          <xdr:colOff>838200</xdr:colOff>
          <xdr:row>26</xdr:row>
          <xdr:rowOff>12700</xdr:rowOff>
        </xdr:to>
        <xdr:sp macro="" textlink="">
          <xdr:nvSpPr>
            <xdr:cNvPr id="2078" name="Scroll Bar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27</xdr:row>
          <xdr:rowOff>6350</xdr:rowOff>
        </xdr:from>
        <xdr:to>
          <xdr:col>4</xdr:col>
          <xdr:colOff>838200</xdr:colOff>
          <xdr:row>28</xdr:row>
          <xdr:rowOff>12700</xdr:rowOff>
        </xdr:to>
        <xdr:sp macro="" textlink="">
          <xdr:nvSpPr>
            <xdr:cNvPr id="2081" name="Scroll Bar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30</xdr:row>
          <xdr:rowOff>6350</xdr:rowOff>
        </xdr:from>
        <xdr:to>
          <xdr:col>4</xdr:col>
          <xdr:colOff>838200</xdr:colOff>
          <xdr:row>31</xdr:row>
          <xdr:rowOff>12700</xdr:rowOff>
        </xdr:to>
        <xdr:sp macro="" textlink="">
          <xdr:nvSpPr>
            <xdr:cNvPr id="2082" name="Scroll Bar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33</xdr:row>
          <xdr:rowOff>6350</xdr:rowOff>
        </xdr:from>
        <xdr:to>
          <xdr:col>4</xdr:col>
          <xdr:colOff>838200</xdr:colOff>
          <xdr:row>34</xdr:row>
          <xdr:rowOff>12700</xdr:rowOff>
        </xdr:to>
        <xdr:sp macro="" textlink="">
          <xdr:nvSpPr>
            <xdr:cNvPr id="2083" name="Scroll Bar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36</xdr:row>
          <xdr:rowOff>6350</xdr:rowOff>
        </xdr:from>
        <xdr:to>
          <xdr:col>4</xdr:col>
          <xdr:colOff>838200</xdr:colOff>
          <xdr:row>37</xdr:row>
          <xdr:rowOff>12700</xdr:rowOff>
        </xdr:to>
        <xdr:sp macro="" textlink="">
          <xdr:nvSpPr>
            <xdr:cNvPr id="2084" name="Scroll Bar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37</xdr:row>
          <xdr:rowOff>6350</xdr:rowOff>
        </xdr:from>
        <xdr:to>
          <xdr:col>4</xdr:col>
          <xdr:colOff>838200</xdr:colOff>
          <xdr:row>38</xdr:row>
          <xdr:rowOff>12700</xdr:rowOff>
        </xdr:to>
        <xdr:sp macro="" textlink="">
          <xdr:nvSpPr>
            <xdr:cNvPr id="2085" name="Scroll Bar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437443</xdr:colOff>
      <xdr:row>7</xdr:row>
      <xdr:rowOff>183444</xdr:rowOff>
    </xdr:from>
    <xdr:to>
      <xdr:col>17</xdr:col>
      <xdr:colOff>28222</xdr:colOff>
      <xdr:row>33</xdr:row>
      <xdr:rowOff>119944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34</xdr:row>
          <xdr:rowOff>6350</xdr:rowOff>
        </xdr:from>
        <xdr:to>
          <xdr:col>4</xdr:col>
          <xdr:colOff>838200</xdr:colOff>
          <xdr:row>35</xdr:row>
          <xdr:rowOff>12700</xdr:rowOff>
        </xdr:to>
        <xdr:sp macro="" textlink="">
          <xdr:nvSpPr>
            <xdr:cNvPr id="2087" name="Scroll Bar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31</xdr:row>
          <xdr:rowOff>6350</xdr:rowOff>
        </xdr:from>
        <xdr:to>
          <xdr:col>4</xdr:col>
          <xdr:colOff>838200</xdr:colOff>
          <xdr:row>32</xdr:row>
          <xdr:rowOff>12700</xdr:rowOff>
        </xdr:to>
        <xdr:sp macro="" textlink="">
          <xdr:nvSpPr>
            <xdr:cNvPr id="2088" name="Scroll Bar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28</xdr:row>
          <xdr:rowOff>6350</xdr:rowOff>
        </xdr:from>
        <xdr:to>
          <xdr:col>4</xdr:col>
          <xdr:colOff>838200</xdr:colOff>
          <xdr:row>29</xdr:row>
          <xdr:rowOff>12700</xdr:rowOff>
        </xdr:to>
        <xdr:sp macro="" textlink="">
          <xdr:nvSpPr>
            <xdr:cNvPr id="2089" name="Scroll Bar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184150</xdr:rowOff>
        </xdr:from>
        <xdr:to>
          <xdr:col>4</xdr:col>
          <xdr:colOff>831850</xdr:colOff>
          <xdr:row>19</xdr:row>
          <xdr:rowOff>6350</xdr:rowOff>
        </xdr:to>
        <xdr:sp macro="" textlink="">
          <xdr:nvSpPr>
            <xdr:cNvPr id="2091" name="Scroll Bar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4</xdr:col>
          <xdr:colOff>831850</xdr:colOff>
          <xdr:row>20</xdr:row>
          <xdr:rowOff>6350</xdr:rowOff>
        </xdr:to>
        <xdr:sp macro="" textlink="">
          <xdr:nvSpPr>
            <xdr:cNvPr id="2092" name="Scroll Bar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C491-D1F0-459F-8080-41A1F1FD0FBE}">
  <sheetPr codeName="Hoja1"/>
  <dimension ref="A1:CL285"/>
  <sheetViews>
    <sheetView tabSelected="1" topLeftCell="A31" zoomScale="90" zoomScaleNormal="90" workbookViewId="0">
      <selection activeCell="C37" sqref="C37"/>
    </sheetView>
  </sheetViews>
  <sheetFormatPr baseColWidth="10" defaultRowHeight="14.5" x14ac:dyDescent="0.35"/>
  <cols>
    <col min="1" max="1" width="2.90625" style="4" bestFit="1" customWidth="1"/>
    <col min="2" max="2" width="15.81640625" style="8" bestFit="1" customWidth="1"/>
    <col min="3" max="3" width="24.7265625" style="13" bestFit="1" customWidth="1"/>
    <col min="4" max="4" width="8.90625" style="11" customWidth="1"/>
    <col min="5" max="5" width="12.1796875" style="13" customWidth="1"/>
    <col min="6" max="7" width="0.1796875" style="13" customWidth="1"/>
    <col min="8" max="8" width="8.90625" style="32" bestFit="1" customWidth="1"/>
    <col min="9" max="9" width="14.08984375" style="13" customWidth="1"/>
    <col min="10" max="10" width="4.7265625" style="13" customWidth="1"/>
    <col min="11" max="11" width="13.36328125" style="13" bestFit="1" customWidth="1"/>
    <col min="12" max="12" width="6.81640625" style="13" bestFit="1" customWidth="1"/>
    <col min="13" max="15" width="10.90625" style="13" customWidth="1"/>
    <col min="16" max="26" width="10.6328125" style="13" customWidth="1"/>
    <col min="27" max="27" width="10.6328125" style="22" customWidth="1"/>
    <col min="28" max="32" width="10.6328125" style="13" customWidth="1"/>
    <col min="33" max="90" width="10.90625" style="13"/>
    <col min="91" max="16384" width="10.90625" style="22"/>
  </cols>
  <sheetData>
    <row r="1" spans="1:90" s="2" customFormat="1" ht="15" thickBot="1" x14ac:dyDescent="0.4">
      <c r="A1" s="4"/>
      <c r="B1" s="5" t="s">
        <v>506</v>
      </c>
      <c r="C1" s="12" t="s">
        <v>507</v>
      </c>
      <c r="D1" s="9" t="s">
        <v>521</v>
      </c>
      <c r="E1" s="12"/>
      <c r="F1" s="12"/>
      <c r="G1" s="12"/>
      <c r="H1" s="12" t="s">
        <v>524</v>
      </c>
      <c r="I1" s="12" t="s">
        <v>0</v>
      </c>
      <c r="J1" s="13"/>
      <c r="K1" s="14"/>
      <c r="L1" s="14"/>
      <c r="M1" s="14"/>
      <c r="N1" s="14"/>
      <c r="O1" s="14"/>
      <c r="P1" s="14"/>
      <c r="Q1" s="14"/>
      <c r="R1" s="14"/>
      <c r="S1" s="13"/>
      <c r="T1" s="13"/>
      <c r="U1" s="13"/>
      <c r="V1" s="13"/>
      <c r="W1" s="13"/>
      <c r="X1" s="13"/>
      <c r="Y1" s="13"/>
      <c r="Z1" s="13"/>
      <c r="AA1" s="15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 s="2" customFormat="1" x14ac:dyDescent="0.35">
      <c r="A2" s="83">
        <v>1</v>
      </c>
      <c r="B2" s="85" t="s">
        <v>499</v>
      </c>
      <c r="C2" s="3"/>
      <c r="D2" s="10" t="str">
        <f>+IFERROR(VLOOKUP(C2,'Calculador cartera indexada'!$A$44:$G$285,5,FALSE),"-")</f>
        <v>-</v>
      </c>
      <c r="E2" s="1">
        <v>3</v>
      </c>
      <c r="F2" s="13">
        <f>+IF(ISBLANK(C2),0,E2)</f>
        <v>0</v>
      </c>
      <c r="G2" s="13" t="str">
        <f>+IFERROR(VLOOKUP(C2,'Calculador cartera indexada'!$A$44:$G$285,3,FALSE),"")</f>
        <v/>
      </c>
      <c r="H2" s="16">
        <f>F2/SUM($F$2:$F$38)</f>
        <v>0</v>
      </c>
      <c r="I2" s="13" t="str">
        <f>+IFERROR(VLOOKUP(C2,'Calculador cartera indexada'!$A$44:$G$285,4,FALSE),"")</f>
        <v/>
      </c>
      <c r="J2" s="15"/>
      <c r="K2" s="17"/>
      <c r="L2" s="18"/>
      <c r="M2" s="19" t="str">
        <f>+'Calculador cartera indexada'!E40</f>
        <v>USA</v>
      </c>
      <c r="N2" s="19" t="str">
        <f>+'Calculador cartera indexada'!F40</f>
        <v>Europa</v>
      </c>
      <c r="O2" s="19" t="str">
        <f>+'Calculador cartera indexada'!G40</f>
        <v>Emergentes</v>
      </c>
      <c r="P2" s="19" t="str">
        <f>+'Calculador cartera indexada'!H40</f>
        <v>Japon</v>
      </c>
      <c r="Q2" s="20" t="str">
        <f>+'Calculador cartera indexada'!I40</f>
        <v>APAC</v>
      </c>
      <c r="R2" s="79"/>
      <c r="S2" s="21"/>
      <c r="T2" s="13"/>
      <c r="U2" s="13"/>
      <c r="V2" s="13"/>
      <c r="W2" s="13"/>
      <c r="X2" s="13"/>
      <c r="Y2" s="13"/>
      <c r="Z2" s="13"/>
      <c r="AA2" s="22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spans="1:90" s="2" customFormat="1" x14ac:dyDescent="0.35">
      <c r="A3" s="84"/>
      <c r="B3" s="87"/>
      <c r="C3" s="3"/>
      <c r="D3" s="10" t="str">
        <f>+IFERROR(VLOOKUP(C3,'Calculador cartera indexada'!$A$44:$G$285,5,FALSE),"-")</f>
        <v>-</v>
      </c>
      <c r="E3" s="1">
        <v>17</v>
      </c>
      <c r="F3" s="13">
        <f t="shared" ref="F3:F26" si="0">+IF(ISBLANK(C3),0,E3)</f>
        <v>0</v>
      </c>
      <c r="G3" s="13" t="str">
        <f>+IFERROR(VLOOKUP(C3,'Calculador cartera indexada'!$A$44:$G$285,3,FALSE),"")</f>
        <v/>
      </c>
      <c r="H3" s="16">
        <f>F3/SUM($F$2:$F$38)</f>
        <v>0</v>
      </c>
      <c r="I3" s="13" t="str">
        <f>+IFERROR(VLOOKUP(C3,'Calculador cartera indexada'!$A$44:$G$285,4,FALSE),"")</f>
        <v/>
      </c>
      <c r="J3" s="15"/>
      <c r="K3" s="23" t="s">
        <v>488</v>
      </c>
      <c r="L3" s="24">
        <f>+SUM(H2:H26)</f>
        <v>0.88888888888888873</v>
      </c>
      <c r="M3" s="25">
        <f>+'Calculador cartera indexada'!E41</f>
        <v>0.26666666666666666</v>
      </c>
      <c r="N3" s="26">
        <f>+'Calculador cartera indexada'!F41</f>
        <v>0.26666666666666666</v>
      </c>
      <c r="O3" s="26">
        <f>+'Calculador cartera indexada'!G41</f>
        <v>0.22222222222222221</v>
      </c>
      <c r="P3" s="26">
        <f>+'Calculador cartera indexada'!H41</f>
        <v>6.6666666666666666E-2</v>
      </c>
      <c r="Q3" s="27">
        <f>+'Calculador cartera indexada'!I41</f>
        <v>6.6666666666666666E-2</v>
      </c>
      <c r="R3" s="80"/>
      <c r="S3" s="21"/>
      <c r="T3" s="13"/>
      <c r="U3" s="13"/>
      <c r="V3" s="13"/>
      <c r="W3" s="13"/>
      <c r="X3" s="13"/>
      <c r="Y3" s="13"/>
      <c r="Z3" s="13"/>
      <c r="AA3" s="22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1:90" x14ac:dyDescent="0.35">
      <c r="B4" s="6"/>
      <c r="D4" s="10"/>
      <c r="H4" s="16"/>
      <c r="J4" s="15"/>
      <c r="K4" s="23" t="s">
        <v>489</v>
      </c>
      <c r="L4" s="28">
        <f>+SUM(H28:H35)</f>
        <v>6.6666666666666666E-2</v>
      </c>
      <c r="M4" s="29">
        <f>+SUMIF($G$28:$G$35,"USA",$H$28:$H$35)+0.68*+SUMIF($G$28:$G$35,"Global",$H$28:$H$35)</f>
        <v>2.2222222222222223E-2</v>
      </c>
      <c r="N4" s="30">
        <f>+SUMIF($G$28:$G$35,"Europe",$H$28:$H$35)+0.2*+SUMIF($G$28:$G$35,"Global",$H$28:$H$35)</f>
        <v>2.2222222222222223E-2</v>
      </c>
      <c r="O4" s="30">
        <f>+SUMIF($G$28:$G$35,"Emerging",$H$28:$H$35)</f>
        <v>2.2222222222222223E-2</v>
      </c>
      <c r="P4" s="30">
        <f>+SUMIF($G$28:$G$35,"Japan",$H$28:$H$35)+0.08*+SUMIF($G$28:$G$35,"Global",$H$28:$H$35)</f>
        <v>0</v>
      </c>
      <c r="Q4" s="78">
        <f>+SUMIF($G$28:$G$35,"APAC",$H$28:$H$35)+0.04*+SUMIF($G$28:$G$35,"Global",$H$28:$H$35)</f>
        <v>0</v>
      </c>
      <c r="R4" s="80"/>
      <c r="S4" s="21"/>
      <c r="U4" s="31"/>
      <c r="V4" s="32"/>
      <c r="W4" s="32"/>
      <c r="X4" s="32"/>
      <c r="Y4" s="32"/>
      <c r="Z4" s="32"/>
      <c r="AA4" s="33"/>
      <c r="AB4" s="32"/>
    </row>
    <row r="5" spans="1:90" s="2" customFormat="1" ht="15" thickBot="1" x14ac:dyDescent="0.4">
      <c r="A5" s="83">
        <v>2</v>
      </c>
      <c r="B5" s="85" t="s">
        <v>500</v>
      </c>
      <c r="C5" s="3" t="s">
        <v>42</v>
      </c>
      <c r="D5" s="10">
        <f>+IFERROR(VLOOKUP(C5,'Calculador cartera indexada'!$A$44:$G$285,5,FALSE),"-")</f>
        <v>0.15</v>
      </c>
      <c r="E5" s="1">
        <v>8</v>
      </c>
      <c r="F5" s="13">
        <f t="shared" si="0"/>
        <v>8</v>
      </c>
      <c r="G5" s="13" t="str">
        <f>+IFERROR(VLOOKUP(C5,'Calculador cartera indexada'!$A$44:$G$285,3,FALSE),"")</f>
        <v>USA</v>
      </c>
      <c r="H5" s="16">
        <f>F5/SUM($F$2:$F$38)</f>
        <v>0.17777777777777778</v>
      </c>
      <c r="I5" s="13" t="str">
        <f>+IFERROR(VLOOKUP(C5,'Calculador cartera indexada'!$A$44:$G$285,4,FALSE),"")</f>
        <v>LU0490618542</v>
      </c>
      <c r="J5" s="15"/>
      <c r="K5" s="34" t="s">
        <v>505</v>
      </c>
      <c r="L5" s="35">
        <f>+SUM(H37:H38)</f>
        <v>4.4444444444444446E-2</v>
      </c>
      <c r="M5" s="36"/>
      <c r="N5" s="37"/>
      <c r="O5" s="37"/>
      <c r="P5" s="37"/>
      <c r="Q5" s="38"/>
      <c r="R5" s="81"/>
      <c r="S5" s="39"/>
      <c r="T5" s="40"/>
      <c r="U5" s="40"/>
      <c r="V5" s="13"/>
      <c r="W5" s="13"/>
      <c r="X5" s="13"/>
      <c r="Y5" s="13"/>
      <c r="Z5" s="13"/>
      <c r="AA5" s="22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1:90" s="2" customFormat="1" ht="15" thickBot="1" x14ac:dyDescent="0.4">
      <c r="A6" s="84"/>
      <c r="B6" s="87"/>
      <c r="C6" s="3"/>
      <c r="D6" s="10" t="str">
        <f>+IFERROR(VLOOKUP(C6,'Calculador cartera indexada'!$A$44:$G$285,5,FALSE),"-")</f>
        <v>-</v>
      </c>
      <c r="E6" s="1">
        <v>0</v>
      </c>
      <c r="F6" s="13">
        <f t="shared" si="0"/>
        <v>0</v>
      </c>
      <c r="G6" s="13" t="str">
        <f>+IFERROR(VLOOKUP(C6,'Calculador cartera indexada'!$A$44:$G$285,3,FALSE),"")</f>
        <v/>
      </c>
      <c r="H6" s="16">
        <f>F6/SUM($F$2:$F$38)</f>
        <v>0</v>
      </c>
      <c r="I6" s="13" t="str">
        <f>+IFERROR(VLOOKUP(C6,'Calculador cartera indexada'!$A$44:$G$285,4,FALSE),"")</f>
        <v/>
      </c>
      <c r="J6" s="13"/>
      <c r="K6" s="41"/>
      <c r="L6" s="41"/>
      <c r="M6" s="42"/>
      <c r="N6" s="42"/>
      <c r="O6" s="42"/>
      <c r="P6" s="42"/>
      <c r="Q6" s="42"/>
      <c r="R6" s="13"/>
      <c r="S6" s="21"/>
      <c r="T6" s="13"/>
      <c r="U6" s="13"/>
      <c r="V6" s="13"/>
      <c r="W6" s="13"/>
      <c r="X6" s="13"/>
      <c r="Y6" s="13"/>
      <c r="Z6" s="13"/>
      <c r="AA6" s="22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</row>
    <row r="7" spans="1:90" ht="15" thickBot="1" x14ac:dyDescent="0.4">
      <c r="B7" s="6"/>
      <c r="D7" s="10"/>
      <c r="H7" s="16"/>
      <c r="J7" s="15"/>
      <c r="K7" s="43" t="s">
        <v>520</v>
      </c>
      <c r="L7" s="44">
        <f>+SUMPRODUCT(D2:D38,H2:H38)/100</f>
        <v>1.8688888888888889E-3</v>
      </c>
      <c r="M7" s="39"/>
      <c r="N7" s="40"/>
      <c r="O7" s="40"/>
    </row>
    <row r="8" spans="1:90" s="2" customFormat="1" x14ac:dyDescent="0.35">
      <c r="A8" s="83">
        <v>3</v>
      </c>
      <c r="B8" s="85" t="s">
        <v>501</v>
      </c>
      <c r="C8" s="3" t="s">
        <v>61</v>
      </c>
      <c r="D8" s="10">
        <f>+IFERROR(VLOOKUP(C8,'Calculador cartera indexada'!$A$44:$G$285,5,FALSE),"-")</f>
        <v>0.12</v>
      </c>
      <c r="E8" s="1">
        <v>8</v>
      </c>
      <c r="F8" s="13">
        <f t="shared" si="0"/>
        <v>8</v>
      </c>
      <c r="G8" s="13" t="str">
        <f>+IFERROR(VLOOKUP(C8,'Calculador cartera indexada'!$A$44:$G$285,3,FALSE),"")</f>
        <v>Europe</v>
      </c>
      <c r="H8" s="16">
        <f>F8/SUM($F$2:$F$38)</f>
        <v>0.17777777777777778</v>
      </c>
      <c r="I8" s="13" t="str">
        <f>+IFERROR(VLOOKUP(C8,'Calculador cartera indexada'!$A$44:$G$285,4,FALSE),"")</f>
        <v>IE00B4K48X80</v>
      </c>
      <c r="J8" s="13"/>
      <c r="K8" s="42"/>
      <c r="L8" s="4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22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</row>
    <row r="9" spans="1:90" s="2" customFormat="1" x14ac:dyDescent="0.35">
      <c r="A9" s="84"/>
      <c r="B9" s="87"/>
      <c r="C9" s="3"/>
      <c r="D9" s="10" t="str">
        <f>+IFERROR(VLOOKUP(C9,'Calculador cartera indexada'!$A$44:$G$285,5,FALSE),"-")</f>
        <v>-</v>
      </c>
      <c r="E9" s="1">
        <v>10</v>
      </c>
      <c r="F9" s="13">
        <f t="shared" si="0"/>
        <v>0</v>
      </c>
      <c r="G9" s="13" t="str">
        <f>+IFERROR(VLOOKUP(C9,'Calculador cartera indexada'!$A$44:$G$285,3,FALSE),"")</f>
        <v/>
      </c>
      <c r="H9" s="16">
        <f>F9/SUM($F$2:$F$38)</f>
        <v>0</v>
      </c>
      <c r="I9" s="13" t="str">
        <f>+IFERROR(VLOOKUP(C9,'Calculador cartera indexada'!$A$44:$G$285,4,FALSE),"")</f>
        <v/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22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</row>
    <row r="10" spans="1:90" x14ac:dyDescent="0.35">
      <c r="B10" s="6"/>
      <c r="D10" s="10"/>
      <c r="H10" s="16"/>
    </row>
    <row r="11" spans="1:90" s="2" customFormat="1" x14ac:dyDescent="0.35">
      <c r="A11" s="83">
        <v>4</v>
      </c>
      <c r="B11" s="85" t="s">
        <v>502</v>
      </c>
      <c r="C11" s="3" t="s">
        <v>94</v>
      </c>
      <c r="D11" s="10">
        <f>+IFERROR(VLOOKUP(C11,'Calculador cartera indexada'!$A$44:$G$285,5,FALSE),"-")</f>
        <v>0.18</v>
      </c>
      <c r="E11" s="1">
        <v>10</v>
      </c>
      <c r="F11" s="13">
        <f t="shared" si="0"/>
        <v>10</v>
      </c>
      <c r="G11" s="13" t="str">
        <f>+IFERROR(VLOOKUP(C11,'Calculador cartera indexada'!$A$44:$G$285,3,FALSE),"")</f>
        <v>Emerging</v>
      </c>
      <c r="H11" s="16">
        <f>F11/SUM($F$2:$F$38)</f>
        <v>0.22222222222222221</v>
      </c>
      <c r="I11" s="13" t="str">
        <f>+IFERROR(VLOOKUP(C11,'Calculador cartera indexada'!$A$44:$G$285,4,FALSE),"")</f>
        <v>IE00BKM4GZ66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22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</row>
    <row r="12" spans="1:90" s="2" customFormat="1" x14ac:dyDescent="0.35">
      <c r="A12" s="84"/>
      <c r="B12" s="87"/>
      <c r="C12" s="3"/>
      <c r="D12" s="10" t="str">
        <f>+IFERROR(VLOOKUP(C12,'Calculador cartera indexada'!$A$44:$G$285,5,FALSE),"-")</f>
        <v>-</v>
      </c>
      <c r="E12" s="1">
        <v>0</v>
      </c>
      <c r="F12" s="13">
        <f t="shared" si="0"/>
        <v>0</v>
      </c>
      <c r="G12" s="13" t="str">
        <f>+IFERROR(VLOOKUP(C12,'Calculador cartera indexada'!$A$44:$G$285,3,FALSE),"")</f>
        <v/>
      </c>
      <c r="H12" s="16">
        <f>F12/SUM($F$2:$F$38)</f>
        <v>0</v>
      </c>
      <c r="I12" s="13" t="str">
        <f>+IFERROR(VLOOKUP(C12,'Calculador cartera indexada'!$A$44:$G$285,4,FALSE),"")</f>
        <v/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22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</row>
    <row r="13" spans="1:90" x14ac:dyDescent="0.35">
      <c r="B13" s="6"/>
      <c r="D13" s="10"/>
      <c r="H13" s="16"/>
    </row>
    <row r="14" spans="1:90" s="2" customFormat="1" x14ac:dyDescent="0.35">
      <c r="A14" s="4">
        <v>5</v>
      </c>
      <c r="B14" s="7" t="s">
        <v>503</v>
      </c>
      <c r="C14" s="3" t="s">
        <v>257</v>
      </c>
      <c r="D14" s="10">
        <f>+IFERROR(VLOOKUP(C14,'Calculador cartera indexada'!$A$44:$G$285,5,FALSE),"-")</f>
        <v>0.15</v>
      </c>
      <c r="E14" s="1">
        <v>3</v>
      </c>
      <c r="F14" s="13">
        <f t="shared" si="0"/>
        <v>3</v>
      </c>
      <c r="G14" s="13" t="str">
        <f>+IFERROR(VLOOKUP(C14,'Calculador cartera indexada'!$A$44:$G$285,3,FALSE),"")</f>
        <v>Japan</v>
      </c>
      <c r="H14" s="16">
        <f>F14/SUM($F$2:$F$38)</f>
        <v>6.6666666666666666E-2</v>
      </c>
      <c r="I14" s="13" t="str">
        <f>+IFERROR(VLOOKUP(C14,'Calculador cartera indexada'!$A$44:$G$285,4,FALSE),"")</f>
        <v>IE00B4L5YX21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22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</row>
    <row r="15" spans="1:90" x14ac:dyDescent="0.35">
      <c r="B15" s="6"/>
      <c r="D15" s="10"/>
      <c r="H15" s="16"/>
    </row>
    <row r="16" spans="1:90" s="2" customFormat="1" x14ac:dyDescent="0.35">
      <c r="A16" s="4">
        <v>6</v>
      </c>
      <c r="B16" s="7" t="s">
        <v>504</v>
      </c>
      <c r="C16" s="3" t="s">
        <v>147</v>
      </c>
      <c r="D16" s="10">
        <f>+IFERROR(VLOOKUP(C16,'Calculador cartera indexada'!$A$44:$G$285,5,FALSE),"-")</f>
        <v>0.25</v>
      </c>
      <c r="E16" s="1">
        <v>3</v>
      </c>
      <c r="F16" s="13">
        <f t="shared" si="0"/>
        <v>3</v>
      </c>
      <c r="G16" s="13" t="str">
        <f>+IFERROR(VLOOKUP(C16,'Calculador cartera indexada'!$A$44:$G$285,3,FALSE),"")</f>
        <v>APAC</v>
      </c>
      <c r="H16" s="16">
        <f>F16/SUM($F$2:$F$38)</f>
        <v>6.6666666666666666E-2</v>
      </c>
      <c r="I16" s="13" t="str">
        <f>+IFERROR(VLOOKUP(C16,'Calculador cartera indexada'!$A$44:$G$285,4,FALSE),"")</f>
        <v>LU0322252338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22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</row>
    <row r="17" spans="1:90" x14ac:dyDescent="0.35">
      <c r="B17" s="6"/>
      <c r="D17" s="10"/>
      <c r="H17" s="16"/>
    </row>
    <row r="18" spans="1:90" s="2" customFormat="1" x14ac:dyDescent="0.35">
      <c r="A18" s="83">
        <v>7</v>
      </c>
      <c r="B18" s="93" t="s">
        <v>481</v>
      </c>
      <c r="C18" s="3" t="s">
        <v>118</v>
      </c>
      <c r="D18" s="10">
        <f>+IFERROR(VLOOKUP(C18,'Calculador cartera indexada'!$A$44:$G$285,5,FALSE),"-")</f>
        <v>0.3</v>
      </c>
      <c r="E18" s="1">
        <v>2</v>
      </c>
      <c r="F18" s="13">
        <f t="shared" si="0"/>
        <v>2</v>
      </c>
      <c r="G18" s="13" t="str">
        <f>+IFERROR(VLOOKUP(C18,'Calculador cartera indexada'!$A$44:$G$285,3,FALSE),"")</f>
        <v>USA</v>
      </c>
      <c r="H18" s="16">
        <f>F18/SUM($F$2:$F$38)</f>
        <v>4.4444444444444446E-2</v>
      </c>
      <c r="I18" s="13" t="str">
        <f>+IFERROR(VLOOKUP(C18,'Calculador cartera indexada'!$A$44:$G$285,4,FALSE),"")</f>
        <v>IE00BJZ2DD79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2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s="2" customFormat="1" x14ac:dyDescent="0.35">
      <c r="A19" s="84"/>
      <c r="B19" s="94"/>
      <c r="C19" s="3" t="s">
        <v>124</v>
      </c>
      <c r="D19" s="10">
        <f>+IFERROR(VLOOKUP(C19,'Calculador cartera indexada'!$A$44:$G$285,5,FALSE),"-")</f>
        <v>0.3</v>
      </c>
      <c r="E19" s="1">
        <v>2</v>
      </c>
      <c r="F19" s="13">
        <f t="shared" si="0"/>
        <v>2</v>
      </c>
      <c r="G19" s="13" t="str">
        <f>+IFERROR(VLOOKUP(C19,'Calculador cartera indexada'!$A$44:$G$285,3,FALSE),"")</f>
        <v>Europe</v>
      </c>
      <c r="H19" s="16">
        <f>F19/SUM($F$2:$F$38)</f>
        <v>4.4444444444444446E-2</v>
      </c>
      <c r="I19" s="13" t="str">
        <f>+IFERROR(VLOOKUP(C19,'Calculador cartera indexada'!$A$44:$G$285,4,FALSE),"")</f>
        <v>LU0322253906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2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</row>
    <row r="20" spans="1:90" s="2" customFormat="1" x14ac:dyDescent="0.35">
      <c r="A20" s="82"/>
      <c r="B20" s="95"/>
      <c r="C20" s="3" t="s">
        <v>112</v>
      </c>
      <c r="D20" s="10">
        <f>+IFERROR(VLOOKUP(C20,'Calculador cartera indexada'!$A$44:$G$285,5,FALSE),"-")</f>
        <v>0.3</v>
      </c>
      <c r="E20" s="1">
        <v>2</v>
      </c>
      <c r="F20" s="13">
        <f t="shared" ref="F20" si="1">+IF(ISBLANK(C20),0,E20)</f>
        <v>2</v>
      </c>
      <c r="G20" s="13" t="str">
        <f>+IFERROR(VLOOKUP(C20,'Calculador cartera indexada'!$A$44:$G$285,3,FALSE),"")</f>
        <v>USA</v>
      </c>
      <c r="H20" s="16">
        <f>F20/SUM($F$2:$F$38)</f>
        <v>4.4444444444444446E-2</v>
      </c>
      <c r="I20" s="13" t="str">
        <f>+IFERROR(VLOOKUP(C20,'Calculador cartera indexada'!$A$44:$G$285,4,FALSE),"")</f>
        <v>IE00B4YBJ215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22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</row>
    <row r="21" spans="1:90" x14ac:dyDescent="0.35">
      <c r="B21" s="6"/>
      <c r="D21" s="10"/>
      <c r="H21" s="16"/>
    </row>
    <row r="22" spans="1:90" s="2" customFormat="1" x14ac:dyDescent="0.35">
      <c r="A22" s="83">
        <v>8</v>
      </c>
      <c r="B22" s="85" t="s">
        <v>526</v>
      </c>
      <c r="C22" s="3" t="s">
        <v>153</v>
      </c>
      <c r="D22" s="10">
        <f>+IFERROR(VLOOKUP(C22,'Calculador cartera indexada'!$A$44:$G$285,5,FALSE),"-")</f>
        <v>0.25</v>
      </c>
      <c r="E22" s="1">
        <v>1</v>
      </c>
      <c r="F22" s="13">
        <f t="shared" si="0"/>
        <v>1</v>
      </c>
      <c r="G22" s="13" t="str">
        <f>+IFERROR(VLOOKUP(C22,'Calculador cartera indexada'!$A$44:$G$285,3,FALSE),"")</f>
        <v>Europe</v>
      </c>
      <c r="H22" s="16">
        <f>F22/SUM($F$2:$F$38)</f>
        <v>2.2222222222222223E-2</v>
      </c>
      <c r="I22" s="13" t="str">
        <f>+IFERROR(VLOOKUP(C22,'Calculador cartera indexada'!$A$44:$G$285,4,FALSE),"")</f>
        <v>LU1681044647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22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</row>
    <row r="23" spans="1:90" s="2" customFormat="1" x14ac:dyDescent="0.35">
      <c r="A23" s="88"/>
      <c r="B23" s="86"/>
      <c r="C23" s="3" t="s">
        <v>155</v>
      </c>
      <c r="D23" s="10">
        <f>+IFERROR(VLOOKUP(C23,'Calculador cartera indexada'!$A$44:$G$285,5,FALSE),"-")</f>
        <v>0.2</v>
      </c>
      <c r="E23" s="1">
        <v>1</v>
      </c>
      <c r="F23" s="13">
        <f t="shared" si="0"/>
        <v>1</v>
      </c>
      <c r="G23" s="13" t="str">
        <f>+IFERROR(VLOOKUP(C23,'Calculador cartera indexada'!$A$44:$G$285,3,FALSE),"")</f>
        <v>Europe</v>
      </c>
      <c r="H23" s="16">
        <f>F23/SUM($F$2:$F$38)</f>
        <v>2.2222222222222223E-2</v>
      </c>
      <c r="I23" s="13" t="str">
        <f>+IFERROR(VLOOKUP(C23,'Calculador cartera indexada'!$A$44:$G$285,4,FALSE),"")</f>
        <v>LU1681043755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22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</row>
    <row r="24" spans="1:90" s="2" customFormat="1" x14ac:dyDescent="0.35">
      <c r="A24" s="88"/>
      <c r="B24" s="86"/>
      <c r="C24" s="3"/>
      <c r="D24" s="10" t="str">
        <f>+IFERROR(VLOOKUP(C24,'Calculador cartera indexada'!$A$44:$G$285,5,FALSE),"-")</f>
        <v>-</v>
      </c>
      <c r="E24" s="1">
        <v>0</v>
      </c>
      <c r="F24" s="13">
        <f t="shared" si="0"/>
        <v>0</v>
      </c>
      <c r="G24" s="13" t="str">
        <f>+IFERROR(VLOOKUP(C24,'Calculador cartera indexada'!$A$44:$G$285,3,FALSE),"")</f>
        <v/>
      </c>
      <c r="H24" s="16">
        <f>F24/SUM($F$2:$F$38)</f>
        <v>0</v>
      </c>
      <c r="I24" s="13" t="str">
        <f>+IFERROR(VLOOKUP(C24,'Calculador cartera indexada'!$A$44:$G$285,4,FALSE),"")</f>
        <v/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22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</row>
    <row r="25" spans="1:90" s="2" customFormat="1" x14ac:dyDescent="0.35">
      <c r="A25" s="88"/>
      <c r="B25" s="86"/>
      <c r="C25" s="3"/>
      <c r="D25" s="10" t="str">
        <f>+IFERROR(VLOOKUP(C25,'Calculador cartera indexada'!$A$44:$G$285,5,FALSE),"-")</f>
        <v>-</v>
      </c>
      <c r="E25" s="1">
        <v>0</v>
      </c>
      <c r="F25" s="13">
        <f t="shared" si="0"/>
        <v>0</v>
      </c>
      <c r="G25" s="13" t="str">
        <f>+IFERROR(VLOOKUP(C25,'Calculador cartera indexada'!$A$44:$G$285,3,FALSE),"")</f>
        <v/>
      </c>
      <c r="H25" s="16">
        <f>F25/SUM($F$2:$F$38)</f>
        <v>0</v>
      </c>
      <c r="I25" s="13" t="str">
        <f>+IFERROR(VLOOKUP(C25,'Calculador cartera indexada'!$A$44:$G$285,4,FALSE),"")</f>
        <v/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22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</row>
    <row r="26" spans="1:90" s="2" customFormat="1" x14ac:dyDescent="0.35">
      <c r="A26" s="84"/>
      <c r="B26" s="87"/>
      <c r="C26" s="3"/>
      <c r="D26" s="10" t="str">
        <f>+IFERROR(VLOOKUP(C26,'Calculador cartera indexada'!$A$44:$G$285,5,FALSE),"-")</f>
        <v>-</v>
      </c>
      <c r="E26" s="1">
        <v>0</v>
      </c>
      <c r="F26" s="13">
        <f t="shared" si="0"/>
        <v>0</v>
      </c>
      <c r="G26" s="13" t="str">
        <f>+IFERROR(VLOOKUP(C26,'Calculador cartera indexada'!$A$44:$G$285,3,FALSE),"")</f>
        <v/>
      </c>
      <c r="H26" s="16">
        <f>F26/SUM($F$2:$F$38)</f>
        <v>0</v>
      </c>
      <c r="I26" s="13" t="str">
        <f>+IFERROR(VLOOKUP(C26,'Calculador cartera indexada'!$A$44:$G$285,4,FALSE),"")</f>
        <v/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22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</row>
    <row r="27" spans="1:90" x14ac:dyDescent="0.35">
      <c r="H27" s="16"/>
    </row>
    <row r="28" spans="1:90" s="2" customFormat="1" x14ac:dyDescent="0.35">
      <c r="A28" s="4">
        <v>9</v>
      </c>
      <c r="B28" s="91" t="s">
        <v>508</v>
      </c>
      <c r="C28" s="3" t="s">
        <v>423</v>
      </c>
      <c r="D28" s="10">
        <f>+IFERROR(VLOOKUP(C28,'Calculador cartera indexada'!$A$44:$G$285,5,FALSE),"-")</f>
        <v>0.2</v>
      </c>
      <c r="E28" s="1">
        <v>1</v>
      </c>
      <c r="F28" s="13">
        <f t="shared" ref="F28" si="2">+IF(ISBLANK(C28),0,E28)</f>
        <v>1</v>
      </c>
      <c r="G28" s="13" t="str">
        <f>+IFERROR(VLOOKUP(C28,'Calculador cartera indexada'!$A$44:$G$285,3,FALSE),"")</f>
        <v>Europe</v>
      </c>
      <c r="H28" s="16">
        <f>F28/SUM($F$2:$F$38)</f>
        <v>2.2222222222222223E-2</v>
      </c>
      <c r="I28" s="13" t="str">
        <f>+IFERROR(VLOOKUP(C28,'Calculador cartera indexada'!$A$44:$G$285,4,FALSE),"")</f>
        <v>IE00BF11F565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22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</row>
    <row r="29" spans="1:90" s="2" customFormat="1" x14ac:dyDescent="0.35">
      <c r="A29" s="4"/>
      <c r="B29" s="92"/>
      <c r="C29" s="3"/>
      <c r="D29" s="10" t="str">
        <f>+IFERROR(VLOOKUP(C29,'Calculador cartera indexada'!$A$44:$G$285,5,FALSE),"-")</f>
        <v>-</v>
      </c>
      <c r="E29" s="1">
        <v>1</v>
      </c>
      <c r="F29" s="13"/>
      <c r="G29" s="13"/>
      <c r="H29" s="16"/>
      <c r="I29" s="13" t="str">
        <f>+IFERROR(VLOOKUP(C29,'Calculador cartera indexada'!$A$44:$G$285,4,FALSE),"")</f>
        <v/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22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</row>
    <row r="30" spans="1:90" x14ac:dyDescent="0.35">
      <c r="D30" s="10"/>
      <c r="H30" s="16"/>
    </row>
    <row r="31" spans="1:90" s="2" customFormat="1" x14ac:dyDescent="0.35">
      <c r="A31" s="4">
        <v>10</v>
      </c>
      <c r="B31" s="91" t="s">
        <v>509</v>
      </c>
      <c r="C31" s="3" t="s">
        <v>496</v>
      </c>
      <c r="D31" s="10">
        <f>+IFERROR(VLOOKUP(C31,'Calculador cartera indexada'!$A$44:$G$285,5,FALSE),"-")</f>
        <v>0.2</v>
      </c>
      <c r="E31" s="1">
        <v>1</v>
      </c>
      <c r="F31" s="13">
        <f t="shared" ref="F31" si="3">+IF(ISBLANK(C31),0,E31)</f>
        <v>1</v>
      </c>
      <c r="G31" s="13" t="str">
        <f>+IFERROR(VLOOKUP(C31,'Calculador cartera indexada'!$A$44:$G$285,3,FALSE),"")</f>
        <v>USA</v>
      </c>
      <c r="H31" s="16">
        <f>F31/SUM($F$2:$F$38)</f>
        <v>2.2222222222222223E-2</v>
      </c>
      <c r="I31" s="13" t="str">
        <f>+IFERROR(VLOOKUP(C31,'Calculador cartera indexada'!$A$44:$G$285,4,FALSE),"")</f>
        <v>IE00BYXYYJ35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22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</row>
    <row r="32" spans="1:90" s="2" customFormat="1" x14ac:dyDescent="0.35">
      <c r="A32" s="4"/>
      <c r="B32" s="92"/>
      <c r="C32" s="3"/>
      <c r="D32" s="10" t="str">
        <f>+IFERROR(VLOOKUP(C32,'Calculador cartera indexada'!$A$44:$G$285,5,FALSE),"-")</f>
        <v>-</v>
      </c>
      <c r="E32" s="1">
        <v>1</v>
      </c>
      <c r="F32" s="13"/>
      <c r="G32" s="13"/>
      <c r="H32" s="16"/>
      <c r="I32" s="13" t="str">
        <f>+IFERROR(VLOOKUP(C32,'Calculador cartera indexada'!$A$44:$G$285,4,FALSE),"")</f>
        <v/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</row>
    <row r="33" spans="1:90" x14ac:dyDescent="0.35">
      <c r="D33" s="10"/>
      <c r="G33" s="13" t="str">
        <f>+IFERROR(VLOOKUP(C33,'Calculador cartera indexada'!$A$44:$G$285,3,FALSE),"")</f>
        <v/>
      </c>
      <c r="H33" s="16"/>
    </row>
    <row r="34" spans="1:90" s="2" customFormat="1" x14ac:dyDescent="0.35">
      <c r="A34" s="4">
        <v>11</v>
      </c>
      <c r="B34" s="91" t="s">
        <v>510</v>
      </c>
      <c r="C34" s="3" t="s">
        <v>493</v>
      </c>
      <c r="D34" s="10">
        <f>+IFERROR(VLOOKUP(C34,'Calculador cartera indexada'!$A$44:$G$285,5,FALSE),"-")</f>
        <v>0.25</v>
      </c>
      <c r="E34" s="1">
        <v>1</v>
      </c>
      <c r="F34" s="13">
        <f t="shared" ref="F34" si="4">+IF(ISBLANK(C34),0,E34)</f>
        <v>1</v>
      </c>
      <c r="G34" s="13" t="str">
        <f>+IFERROR(VLOOKUP(C34,'Calculador cartera indexada'!$A$44:$G$285,3,FALSE),"")</f>
        <v>Emerging</v>
      </c>
      <c r="H34" s="16">
        <f>F34/SUM($F$2:$F$38)</f>
        <v>2.2222222222222223E-2</v>
      </c>
      <c r="I34" s="13" t="str">
        <f>+IFERROR(VLOOKUP(C34,'Calculador cartera indexada'!$A$44:$G$285,4,FALSE),"")</f>
        <v>LU1920015440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22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</row>
    <row r="35" spans="1:90" s="2" customFormat="1" x14ac:dyDescent="0.35">
      <c r="A35" s="4"/>
      <c r="B35" s="92"/>
      <c r="C35" s="3"/>
      <c r="D35" s="10" t="str">
        <f>+IFERROR(VLOOKUP(C35,'Calculador cartera indexada'!$A$44:$G$285,5,FALSE),"-")</f>
        <v>-</v>
      </c>
      <c r="E35" s="1">
        <v>1</v>
      </c>
      <c r="F35" s="13"/>
      <c r="G35" s="13"/>
      <c r="H35" s="16"/>
      <c r="I35" s="13" t="str">
        <f>+IFERROR(VLOOKUP(C35,'Calculador cartera indexada'!$A$44:$G$285,4,FALSE),"")</f>
        <v/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22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</row>
    <row r="36" spans="1:90" x14ac:dyDescent="0.35">
      <c r="D36" s="10"/>
      <c r="H36" s="16"/>
    </row>
    <row r="37" spans="1:90" s="2" customFormat="1" x14ac:dyDescent="0.35">
      <c r="A37" s="83">
        <v>12</v>
      </c>
      <c r="B37" s="89" t="s">
        <v>525</v>
      </c>
      <c r="C37" s="3" t="s">
        <v>459</v>
      </c>
      <c r="D37" s="10">
        <f>+IFERROR(VLOOKUP(C37,'Calculador cartera indexada'!$A$44:$G$285,5,FALSE),"-")</f>
        <v>0.15</v>
      </c>
      <c r="E37" s="1">
        <v>1</v>
      </c>
      <c r="F37" s="13">
        <f t="shared" ref="F37" si="5">+IF(ISBLANK(C37),0,E37)</f>
        <v>1</v>
      </c>
      <c r="G37" s="13" t="str">
        <f>+IFERROR(VLOOKUP(C37,'Calculador cartera indexada'!$A$44:$G$285,3,FALSE),"")</f>
        <v>Commodities</v>
      </c>
      <c r="H37" s="16">
        <f>F37/SUM($F$2:$F$38)</f>
        <v>2.2222222222222223E-2</v>
      </c>
      <c r="I37" s="13" t="str">
        <f>+IFERROR(VLOOKUP(C37,'Calculador cartera indexada'!$A$44:$G$285,4,FALSE),"")</f>
        <v>FR0013416716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22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</row>
    <row r="38" spans="1:90" s="2" customFormat="1" x14ac:dyDescent="0.35">
      <c r="A38" s="84"/>
      <c r="B38" s="90"/>
      <c r="C38" s="3" t="s">
        <v>469</v>
      </c>
      <c r="D38" s="10">
        <f>+IFERROR(VLOOKUP(C38,'Calculador cartera indexada'!$A$44:$G$285,5,FALSE),"-")</f>
        <v>0.2</v>
      </c>
      <c r="E38" s="1">
        <v>1</v>
      </c>
      <c r="F38" s="13">
        <f t="shared" ref="F38" si="6">+IF(ISBLANK(C38),0,E38)</f>
        <v>1</v>
      </c>
      <c r="G38" s="13" t="str">
        <f>+IFERROR(VLOOKUP(C38,'Calculador cartera indexada'!$A$44:$G$285,3,FALSE),"")</f>
        <v>Commodities</v>
      </c>
      <c r="H38" s="16">
        <f>F38/SUM($F$2:$F$38)</f>
        <v>2.2222222222222223E-2</v>
      </c>
      <c r="I38" s="13" t="str">
        <f>+IFERROR(VLOOKUP(C38,'Calculador cartera indexada'!$A$44:$G$285,4,FALSE),"")</f>
        <v>IE00B4NCWG09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22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</row>
    <row r="39" spans="1:90" ht="15" customHeight="1" x14ac:dyDescent="0.35">
      <c r="B39" s="62"/>
      <c r="C39" s="14"/>
      <c r="D39" s="63"/>
      <c r="E39" s="14"/>
      <c r="F39" s="14"/>
      <c r="G39" s="14"/>
      <c r="H39" s="64"/>
      <c r="I39" s="14"/>
      <c r="J39" s="14"/>
      <c r="K39" s="14"/>
      <c r="L39" s="14"/>
      <c r="M39" s="14"/>
      <c r="N39" s="14"/>
      <c r="O39" s="14"/>
      <c r="P39" s="14"/>
      <c r="Q39" s="14"/>
    </row>
    <row r="40" spans="1:90" s="2" customFormat="1" ht="0.15" customHeight="1" x14ac:dyDescent="0.35">
      <c r="A40" s="61"/>
      <c r="B40" s="68" t="s">
        <v>488</v>
      </c>
      <c r="C40" s="69" t="s">
        <v>489</v>
      </c>
      <c r="D40" s="68" t="s">
        <v>505</v>
      </c>
      <c r="E40" s="70" t="s">
        <v>2</v>
      </c>
      <c r="F40" s="70" t="s">
        <v>517</v>
      </c>
      <c r="G40" s="70" t="s">
        <v>518</v>
      </c>
      <c r="H40" s="70" t="s">
        <v>519</v>
      </c>
      <c r="I40" s="70" t="s">
        <v>483</v>
      </c>
      <c r="J40" s="71" t="s">
        <v>509</v>
      </c>
      <c r="K40" s="71" t="s">
        <v>522</v>
      </c>
      <c r="L40" s="71" t="s">
        <v>523</v>
      </c>
      <c r="M40" s="71" t="s">
        <v>527</v>
      </c>
      <c r="N40" s="71" t="s">
        <v>528</v>
      </c>
      <c r="O40" s="72"/>
      <c r="P40" s="73"/>
      <c r="Q40" s="71"/>
      <c r="R40" s="21"/>
      <c r="S40" s="13"/>
      <c r="T40" s="13"/>
      <c r="U40" s="13"/>
      <c r="V40" s="1"/>
      <c r="W40" s="1"/>
      <c r="X40" s="1"/>
      <c r="Y40" s="1"/>
      <c r="Z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</row>
    <row r="41" spans="1:90" s="2" customFormat="1" ht="0.15" customHeight="1" x14ac:dyDescent="0.35">
      <c r="A41" s="61"/>
      <c r="B41" s="74">
        <v>0</v>
      </c>
      <c r="C41" s="75">
        <v>0</v>
      </c>
      <c r="D41" s="74">
        <v>0</v>
      </c>
      <c r="E41" s="76">
        <f>+SUMIF('Calculador cartera indexada'!$G$2:$G$26,"USA",'Calculador cartera indexada'!$H$2:$H$26)+0.68*+SUMIF('Calculador cartera indexada'!$G$2:$G$26,"Global",'Calculador cartera indexada'!$H$2:$H$26)</f>
        <v>0.26666666666666666</v>
      </c>
      <c r="F41" s="77">
        <f>+SUMIF('Calculador cartera indexada'!$G$2:$G$26,"Europe",'Calculador cartera indexada'!$H$2:$H$26)+0.2*+SUMIF('Calculador cartera indexada'!$G$2:$G$26,"Global",'Calculador cartera indexada'!$H$2:$H$26)</f>
        <v>0.26666666666666666</v>
      </c>
      <c r="G41" s="77">
        <f>+SUMIF('Calculador cartera indexada'!$G$2:$G$26,"Emerging",'Calculador cartera indexada'!$H$2:$H$26)</f>
        <v>0.22222222222222221</v>
      </c>
      <c r="H41" s="77">
        <f>+SUMIF('Calculador cartera indexada'!$G$2:$G$26,"Japan",'Calculador cartera indexada'!$H$2:$H$26)+0.08*+SUMIF('Calculador cartera indexada'!$G$2:$G$26,"Global",'Calculador cartera indexada'!$H$2:$H$26)</f>
        <v>6.6666666666666666E-2</v>
      </c>
      <c r="I41" s="77">
        <f>+SUMIF('Calculador cartera indexada'!$G$2:$G$26,"APAC",'Calculador cartera indexada'!$H$2:$H$26)+0.04*+SUMIF('Calculador cartera indexada'!$G$2:$G$26,"Global",'Calculador cartera indexada'!$H$2:$H$26)</f>
        <v>6.6666666666666666E-2</v>
      </c>
      <c r="J41" s="76">
        <f>+'Calculador cartera indexada'!M4</f>
        <v>2.2222222222222223E-2</v>
      </c>
      <c r="K41" s="76">
        <f>+'Calculador cartera indexada'!N4</f>
        <v>2.2222222222222223E-2</v>
      </c>
      <c r="L41" s="76">
        <f>+'Calculador cartera indexada'!O4</f>
        <v>2.2222222222222223E-2</v>
      </c>
      <c r="M41" s="76">
        <f>+'Calculador cartera indexada'!P4</f>
        <v>0</v>
      </c>
      <c r="N41" s="76">
        <f>+'Calculador cartera indexada'!Q4</f>
        <v>0</v>
      </c>
      <c r="O41" s="76">
        <f>+'Calculador cartera indexada'!L5</f>
        <v>4.4444444444444446E-2</v>
      </c>
      <c r="P41" s="76"/>
      <c r="Q41" s="72"/>
      <c r="R41" s="21"/>
      <c r="S41" s="13"/>
      <c r="T41" s="13"/>
      <c r="U41" s="13"/>
      <c r="V41" s="1"/>
      <c r="W41" s="1"/>
      <c r="X41" s="1"/>
      <c r="Y41" s="1"/>
      <c r="Z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</row>
    <row r="42" spans="1:90" ht="0.15" customHeight="1" thickBot="1" x14ac:dyDescent="0.4">
      <c r="B42" s="65">
        <f>+L3</f>
        <v>0.88888888888888873</v>
      </c>
      <c r="C42" s="65">
        <f>+L4</f>
        <v>6.6666666666666666E-2</v>
      </c>
      <c r="D42" s="66">
        <f>+L5</f>
        <v>4.4444444444444446E-2</v>
      </c>
      <c r="E42" s="42"/>
      <c r="F42" s="42"/>
      <c r="G42" s="42"/>
      <c r="H42" s="67"/>
      <c r="I42" s="42"/>
      <c r="J42" s="42"/>
      <c r="K42" s="42"/>
      <c r="L42" s="42"/>
      <c r="M42" s="42"/>
      <c r="N42" s="42"/>
      <c r="O42" s="42"/>
      <c r="P42" s="42"/>
      <c r="Q42" s="42"/>
    </row>
    <row r="43" spans="1:90" ht="15" hidden="1" customHeight="1" x14ac:dyDescent="0.35">
      <c r="A43" s="45" t="s">
        <v>476</v>
      </c>
      <c r="B43" s="45" t="s">
        <v>474</v>
      </c>
      <c r="C43" s="45" t="s">
        <v>475</v>
      </c>
      <c r="D43" s="45" t="s">
        <v>0</v>
      </c>
      <c r="E43" s="45" t="s">
        <v>1</v>
      </c>
      <c r="F43" s="46" t="s">
        <v>477</v>
      </c>
      <c r="G43" s="47" t="s">
        <v>480</v>
      </c>
      <c r="H43" s="48"/>
    </row>
    <row r="44" spans="1:90" hidden="1" x14ac:dyDescent="0.35">
      <c r="A44" s="49" t="s">
        <v>6</v>
      </c>
      <c r="B44" s="49" t="s">
        <v>488</v>
      </c>
      <c r="C44" s="49" t="s">
        <v>4</v>
      </c>
      <c r="D44" s="50" t="s">
        <v>5</v>
      </c>
      <c r="E44" s="51">
        <v>0.1</v>
      </c>
      <c r="F44" s="52" t="s">
        <v>478</v>
      </c>
      <c r="G44" s="53"/>
      <c r="H44" s="48"/>
    </row>
    <row r="45" spans="1:90" hidden="1" x14ac:dyDescent="0.35">
      <c r="A45" s="49" t="s">
        <v>8</v>
      </c>
      <c r="B45" s="49" t="s">
        <v>488</v>
      </c>
      <c r="C45" s="49" t="s">
        <v>4</v>
      </c>
      <c r="D45" s="50" t="s">
        <v>7</v>
      </c>
      <c r="E45" s="54">
        <v>0.12</v>
      </c>
      <c r="F45" s="52" t="s">
        <v>478</v>
      </c>
      <c r="G45" s="53"/>
      <c r="H45" s="48"/>
    </row>
    <row r="46" spans="1:90" hidden="1" x14ac:dyDescent="0.35">
      <c r="A46" s="49" t="s">
        <v>10</v>
      </c>
      <c r="B46" s="49" t="s">
        <v>488</v>
      </c>
      <c r="C46" s="49" t="s">
        <v>4</v>
      </c>
      <c r="D46" s="50" t="s">
        <v>9</v>
      </c>
      <c r="E46" s="54">
        <v>0.15</v>
      </c>
      <c r="F46" s="55" t="s">
        <v>479</v>
      </c>
      <c r="G46" s="56"/>
      <c r="H46" s="48"/>
    </row>
    <row r="47" spans="1:90" hidden="1" x14ac:dyDescent="0.35">
      <c r="A47" s="49" t="s">
        <v>12</v>
      </c>
      <c r="B47" s="49" t="s">
        <v>488</v>
      </c>
      <c r="C47" s="49" t="s">
        <v>4</v>
      </c>
      <c r="D47" s="50" t="s">
        <v>11</v>
      </c>
      <c r="E47" s="54">
        <v>0.19</v>
      </c>
      <c r="F47" s="55" t="s">
        <v>478</v>
      </c>
      <c r="G47" s="56"/>
      <c r="H47" s="48"/>
    </row>
    <row r="48" spans="1:90" hidden="1" x14ac:dyDescent="0.35">
      <c r="A48" s="49" t="s">
        <v>14</v>
      </c>
      <c r="B48" s="49" t="s">
        <v>488</v>
      </c>
      <c r="C48" s="49" t="s">
        <v>4</v>
      </c>
      <c r="D48" s="50" t="s">
        <v>13</v>
      </c>
      <c r="E48" s="54">
        <v>0.2</v>
      </c>
      <c r="F48" s="55" t="s">
        <v>478</v>
      </c>
      <c r="G48" s="56"/>
      <c r="H48" s="48"/>
    </row>
    <row r="49" spans="1:8" hidden="1" x14ac:dyDescent="0.35">
      <c r="A49" s="49" t="s">
        <v>16</v>
      </c>
      <c r="B49" s="49" t="s">
        <v>488</v>
      </c>
      <c r="C49" s="49" t="s">
        <v>4</v>
      </c>
      <c r="D49" s="50" t="s">
        <v>15</v>
      </c>
      <c r="E49" s="54">
        <v>0.2</v>
      </c>
      <c r="F49" s="55" t="s">
        <v>478</v>
      </c>
      <c r="G49" s="56"/>
      <c r="H49" s="48"/>
    </row>
    <row r="50" spans="1:8" hidden="1" x14ac:dyDescent="0.35">
      <c r="A50" s="49" t="s">
        <v>18</v>
      </c>
      <c r="B50" s="49" t="s">
        <v>488</v>
      </c>
      <c r="C50" s="49" t="s">
        <v>4</v>
      </c>
      <c r="D50" s="50" t="s">
        <v>17</v>
      </c>
      <c r="E50" s="54">
        <v>0.22</v>
      </c>
      <c r="F50" s="55" t="s">
        <v>478</v>
      </c>
      <c r="G50" s="56"/>
      <c r="H50" s="48"/>
    </row>
    <row r="51" spans="1:8" hidden="1" x14ac:dyDescent="0.35">
      <c r="A51" s="49" t="s">
        <v>20</v>
      </c>
      <c r="B51" s="49" t="s">
        <v>488</v>
      </c>
      <c r="C51" s="49" t="s">
        <v>4</v>
      </c>
      <c r="D51" s="50" t="s">
        <v>19</v>
      </c>
      <c r="E51" s="54">
        <v>0.4</v>
      </c>
      <c r="F51" s="55" t="s">
        <v>478</v>
      </c>
      <c r="G51" s="56"/>
      <c r="H51" s="48"/>
    </row>
    <row r="52" spans="1:8" hidden="1" x14ac:dyDescent="0.35">
      <c r="A52" s="49" t="s">
        <v>22</v>
      </c>
      <c r="B52" s="49" t="s">
        <v>488</v>
      </c>
      <c r="C52" s="49" t="s">
        <v>4</v>
      </c>
      <c r="D52" s="50" t="s">
        <v>21</v>
      </c>
      <c r="E52" s="54">
        <v>0.19</v>
      </c>
      <c r="F52" s="55" t="s">
        <v>478</v>
      </c>
      <c r="G52" s="56"/>
      <c r="H52" s="48"/>
    </row>
    <row r="53" spans="1:8" hidden="1" x14ac:dyDescent="0.35">
      <c r="A53" s="49" t="s">
        <v>24</v>
      </c>
      <c r="B53" s="49" t="s">
        <v>488</v>
      </c>
      <c r="C53" s="49" t="s">
        <v>2</v>
      </c>
      <c r="D53" s="50" t="s">
        <v>23</v>
      </c>
      <c r="E53" s="54">
        <v>0.05</v>
      </c>
      <c r="F53" s="55" t="s">
        <v>478</v>
      </c>
      <c r="G53" s="56"/>
      <c r="H53" s="48"/>
    </row>
    <row r="54" spans="1:8" hidden="1" x14ac:dyDescent="0.35">
      <c r="A54" s="49" t="s">
        <v>26</v>
      </c>
      <c r="B54" s="49" t="s">
        <v>488</v>
      </c>
      <c r="C54" s="49" t="s">
        <v>2</v>
      </c>
      <c r="D54" s="50" t="s">
        <v>25</v>
      </c>
      <c r="E54" s="54">
        <v>7.0000000000000007E-2</v>
      </c>
      <c r="F54" s="55" t="s">
        <v>479</v>
      </c>
      <c r="G54" s="56"/>
      <c r="H54" s="48"/>
    </row>
    <row r="55" spans="1:8" hidden="1" x14ac:dyDescent="0.35">
      <c r="A55" s="49" t="s">
        <v>28</v>
      </c>
      <c r="B55" s="49" t="s">
        <v>488</v>
      </c>
      <c r="C55" s="49" t="s">
        <v>2</v>
      </c>
      <c r="D55" s="50" t="s">
        <v>27</v>
      </c>
      <c r="E55" s="54">
        <v>7.0000000000000007E-2</v>
      </c>
      <c r="F55" s="55" t="s">
        <v>478</v>
      </c>
      <c r="G55" s="56"/>
      <c r="H55" s="48"/>
    </row>
    <row r="56" spans="1:8" hidden="1" x14ac:dyDescent="0.35">
      <c r="A56" s="49" t="s">
        <v>30</v>
      </c>
      <c r="B56" s="49" t="s">
        <v>488</v>
      </c>
      <c r="C56" s="49" t="s">
        <v>2</v>
      </c>
      <c r="D56" s="50" t="s">
        <v>29</v>
      </c>
      <c r="E56" s="54">
        <v>7.0000000000000007E-2</v>
      </c>
      <c r="F56" s="55" t="s">
        <v>479</v>
      </c>
      <c r="G56" s="56"/>
      <c r="H56" s="48"/>
    </row>
    <row r="57" spans="1:8" hidden="1" x14ac:dyDescent="0.35">
      <c r="A57" s="49" t="s">
        <v>32</v>
      </c>
      <c r="B57" s="49" t="s">
        <v>488</v>
      </c>
      <c r="C57" s="49" t="s">
        <v>2</v>
      </c>
      <c r="D57" s="50" t="s">
        <v>31</v>
      </c>
      <c r="E57" s="54">
        <v>7.0000000000000007E-2</v>
      </c>
      <c r="F57" s="55" t="s">
        <v>478</v>
      </c>
      <c r="G57" s="56"/>
      <c r="H57" s="48"/>
    </row>
    <row r="58" spans="1:8" hidden="1" x14ac:dyDescent="0.35">
      <c r="A58" s="49" t="s">
        <v>34</v>
      </c>
      <c r="B58" s="49" t="s">
        <v>488</v>
      </c>
      <c r="C58" s="49" t="s">
        <v>2</v>
      </c>
      <c r="D58" s="50" t="s">
        <v>33</v>
      </c>
      <c r="E58" s="54">
        <v>7.0000000000000007E-2</v>
      </c>
      <c r="F58" s="55" t="s">
        <v>478</v>
      </c>
      <c r="G58" s="56"/>
      <c r="H58" s="48"/>
    </row>
    <row r="59" spans="1:8" hidden="1" x14ac:dyDescent="0.35">
      <c r="A59" s="49" t="s">
        <v>36</v>
      </c>
      <c r="B59" s="49" t="s">
        <v>488</v>
      </c>
      <c r="C59" s="49" t="s">
        <v>2</v>
      </c>
      <c r="D59" s="50" t="s">
        <v>35</v>
      </c>
      <c r="E59" s="54">
        <v>0.05</v>
      </c>
      <c r="F59" s="55" t="s">
        <v>478</v>
      </c>
      <c r="G59" s="56"/>
      <c r="H59" s="48"/>
    </row>
    <row r="60" spans="1:8" hidden="1" x14ac:dyDescent="0.35">
      <c r="A60" s="49" t="s">
        <v>38</v>
      </c>
      <c r="B60" s="49" t="s">
        <v>488</v>
      </c>
      <c r="C60" s="49" t="s">
        <v>2</v>
      </c>
      <c r="D60" s="50" t="s">
        <v>37</v>
      </c>
      <c r="E60" s="54">
        <v>0.09</v>
      </c>
      <c r="F60" s="55" t="s">
        <v>479</v>
      </c>
      <c r="G60" s="56"/>
      <c r="H60" s="48"/>
    </row>
    <row r="61" spans="1:8" hidden="1" x14ac:dyDescent="0.35">
      <c r="A61" s="49" t="s">
        <v>40</v>
      </c>
      <c r="B61" s="49" t="s">
        <v>488</v>
      </c>
      <c r="C61" s="49" t="s">
        <v>2</v>
      </c>
      <c r="D61" s="50" t="s">
        <v>39</v>
      </c>
      <c r="E61" s="54">
        <v>0.15</v>
      </c>
      <c r="F61" s="55" t="s">
        <v>478</v>
      </c>
      <c r="G61" s="56"/>
      <c r="H61" s="48"/>
    </row>
    <row r="62" spans="1:8" hidden="1" x14ac:dyDescent="0.35">
      <c r="A62" s="49" t="s">
        <v>42</v>
      </c>
      <c r="B62" s="49" t="s">
        <v>488</v>
      </c>
      <c r="C62" s="49" t="s">
        <v>2</v>
      </c>
      <c r="D62" s="50" t="s">
        <v>41</v>
      </c>
      <c r="E62" s="54">
        <v>0.15</v>
      </c>
      <c r="F62" s="55" t="s">
        <v>478</v>
      </c>
      <c r="G62" s="56"/>
      <c r="H62" s="48"/>
    </row>
    <row r="63" spans="1:8" hidden="1" x14ac:dyDescent="0.35">
      <c r="A63" s="49" t="s">
        <v>44</v>
      </c>
      <c r="B63" s="49" t="s">
        <v>488</v>
      </c>
      <c r="C63" s="49" t="s">
        <v>2</v>
      </c>
      <c r="D63" s="50" t="s">
        <v>43</v>
      </c>
      <c r="E63" s="54">
        <v>0.22</v>
      </c>
      <c r="F63" s="55" t="s">
        <v>478</v>
      </c>
      <c r="G63" s="56"/>
      <c r="H63" s="48"/>
    </row>
    <row r="64" spans="1:8" hidden="1" x14ac:dyDescent="0.35">
      <c r="A64" s="49" t="s">
        <v>46</v>
      </c>
      <c r="B64" s="49" t="s">
        <v>488</v>
      </c>
      <c r="C64" s="49" t="s">
        <v>2</v>
      </c>
      <c r="D64" s="50" t="s">
        <v>45</v>
      </c>
      <c r="E64" s="54">
        <v>0.23</v>
      </c>
      <c r="F64" s="55" t="s">
        <v>478</v>
      </c>
      <c r="G64" s="56"/>
      <c r="H64" s="48"/>
    </row>
    <row r="65" spans="1:8" hidden="1" x14ac:dyDescent="0.35">
      <c r="A65" s="49" t="s">
        <v>48</v>
      </c>
      <c r="B65" s="49" t="s">
        <v>488</v>
      </c>
      <c r="C65" s="49" t="s">
        <v>2</v>
      </c>
      <c r="D65" s="50" t="s">
        <v>47</v>
      </c>
      <c r="E65" s="54">
        <v>0.31</v>
      </c>
      <c r="F65" s="55" t="s">
        <v>479</v>
      </c>
      <c r="G65" s="56"/>
      <c r="H65" s="48"/>
    </row>
    <row r="66" spans="1:8" hidden="1" x14ac:dyDescent="0.35">
      <c r="A66" s="49" t="s">
        <v>50</v>
      </c>
      <c r="B66" s="49" t="s">
        <v>488</v>
      </c>
      <c r="C66" s="49" t="s">
        <v>2</v>
      </c>
      <c r="D66" s="50" t="s">
        <v>49</v>
      </c>
      <c r="E66" s="54">
        <v>0.33</v>
      </c>
      <c r="F66" s="55" t="s">
        <v>478</v>
      </c>
      <c r="G66" s="56"/>
      <c r="H66" s="48"/>
    </row>
    <row r="67" spans="1:8" hidden="1" x14ac:dyDescent="0.35">
      <c r="A67" s="49" t="s">
        <v>52</v>
      </c>
      <c r="B67" s="49" t="s">
        <v>488</v>
      </c>
      <c r="C67" s="49" t="s">
        <v>2</v>
      </c>
      <c r="D67" s="50" t="s">
        <v>51</v>
      </c>
      <c r="E67" s="54">
        <v>0.04</v>
      </c>
      <c r="F67" s="55" t="s">
        <v>478</v>
      </c>
      <c r="G67" s="56"/>
      <c r="H67" s="48"/>
    </row>
    <row r="68" spans="1:8" hidden="1" x14ac:dyDescent="0.35">
      <c r="A68" s="49" t="s">
        <v>54</v>
      </c>
      <c r="B68" s="49" t="s">
        <v>488</v>
      </c>
      <c r="C68" s="49" t="s">
        <v>2</v>
      </c>
      <c r="D68" s="50" t="s">
        <v>53</v>
      </c>
      <c r="E68" s="54">
        <v>0.25</v>
      </c>
      <c r="F68" s="55" t="s">
        <v>478</v>
      </c>
      <c r="G68" s="56"/>
      <c r="H68" s="48"/>
    </row>
    <row r="69" spans="1:8" hidden="1" x14ac:dyDescent="0.35">
      <c r="A69" s="49" t="s">
        <v>57</v>
      </c>
      <c r="B69" s="49" t="s">
        <v>488</v>
      </c>
      <c r="C69" s="49" t="s">
        <v>55</v>
      </c>
      <c r="D69" s="50" t="s">
        <v>56</v>
      </c>
      <c r="E69" s="54">
        <v>0.1</v>
      </c>
      <c r="F69" s="55" t="s">
        <v>479</v>
      </c>
      <c r="G69" s="56"/>
      <c r="H69" s="48"/>
    </row>
    <row r="70" spans="1:8" hidden="1" x14ac:dyDescent="0.35">
      <c r="A70" s="49" t="s">
        <v>59</v>
      </c>
      <c r="B70" s="49" t="s">
        <v>488</v>
      </c>
      <c r="C70" s="49" t="s">
        <v>55</v>
      </c>
      <c r="D70" s="50" t="s">
        <v>58</v>
      </c>
      <c r="E70" s="54">
        <v>0.1</v>
      </c>
      <c r="F70" s="55" t="s">
        <v>478</v>
      </c>
      <c r="G70" s="56"/>
      <c r="H70" s="48"/>
    </row>
    <row r="71" spans="1:8" hidden="1" x14ac:dyDescent="0.35">
      <c r="A71" s="49" t="s">
        <v>61</v>
      </c>
      <c r="B71" s="49" t="s">
        <v>488</v>
      </c>
      <c r="C71" s="49" t="s">
        <v>55</v>
      </c>
      <c r="D71" s="50" t="s">
        <v>60</v>
      </c>
      <c r="E71" s="54">
        <v>0.12</v>
      </c>
      <c r="F71" s="55" t="s">
        <v>478</v>
      </c>
      <c r="G71" s="56"/>
      <c r="H71" s="48"/>
    </row>
    <row r="72" spans="1:8" hidden="1" x14ac:dyDescent="0.35">
      <c r="A72" s="49" t="s">
        <v>63</v>
      </c>
      <c r="B72" s="49" t="s">
        <v>488</v>
      </c>
      <c r="C72" s="49" t="s">
        <v>55</v>
      </c>
      <c r="D72" s="50" t="s">
        <v>62</v>
      </c>
      <c r="E72" s="54">
        <v>0.12</v>
      </c>
      <c r="F72" s="55" t="s">
        <v>479</v>
      </c>
      <c r="G72" s="56"/>
      <c r="H72" s="48"/>
    </row>
    <row r="73" spans="1:8" hidden="1" x14ac:dyDescent="0.35">
      <c r="A73" s="49" t="s">
        <v>65</v>
      </c>
      <c r="B73" s="49" t="s">
        <v>488</v>
      </c>
      <c r="C73" s="49" t="s">
        <v>55</v>
      </c>
      <c r="D73" s="50" t="s">
        <v>64</v>
      </c>
      <c r="E73" s="54">
        <v>0.12</v>
      </c>
      <c r="F73" s="55" t="s">
        <v>479</v>
      </c>
      <c r="G73" s="56"/>
      <c r="H73" s="48"/>
    </row>
    <row r="74" spans="1:8" hidden="1" x14ac:dyDescent="0.35">
      <c r="A74" s="49" t="s">
        <v>67</v>
      </c>
      <c r="B74" s="49" t="s">
        <v>488</v>
      </c>
      <c r="C74" s="49" t="s">
        <v>55</v>
      </c>
      <c r="D74" s="50" t="s">
        <v>66</v>
      </c>
      <c r="E74" s="54">
        <v>0.15</v>
      </c>
      <c r="F74" s="55" t="s">
        <v>478</v>
      </c>
      <c r="G74" s="56"/>
      <c r="H74" s="48"/>
    </row>
    <row r="75" spans="1:8" hidden="1" x14ac:dyDescent="0.35">
      <c r="A75" s="49" t="s">
        <v>69</v>
      </c>
      <c r="B75" s="49" t="s">
        <v>488</v>
      </c>
      <c r="C75" s="49" t="s">
        <v>55</v>
      </c>
      <c r="D75" s="50" t="s">
        <v>68</v>
      </c>
      <c r="E75" s="54">
        <v>0.1</v>
      </c>
      <c r="F75" s="55" t="s">
        <v>479</v>
      </c>
      <c r="G75" s="56"/>
      <c r="H75" s="48"/>
    </row>
    <row r="76" spans="1:8" hidden="1" x14ac:dyDescent="0.35">
      <c r="A76" s="49" t="s">
        <v>71</v>
      </c>
      <c r="B76" s="49" t="s">
        <v>488</v>
      </c>
      <c r="C76" s="49" t="s">
        <v>55</v>
      </c>
      <c r="D76" s="50" t="s">
        <v>70</v>
      </c>
      <c r="E76" s="54">
        <v>7.0000000000000007E-2</v>
      </c>
      <c r="F76" s="55" t="s">
        <v>478</v>
      </c>
      <c r="G76" s="56"/>
      <c r="H76" s="48"/>
    </row>
    <row r="77" spans="1:8" hidden="1" x14ac:dyDescent="0.35">
      <c r="A77" s="49" t="s">
        <v>73</v>
      </c>
      <c r="B77" s="49" t="s">
        <v>488</v>
      </c>
      <c r="C77" s="49" t="s">
        <v>55</v>
      </c>
      <c r="D77" s="49" t="s">
        <v>72</v>
      </c>
      <c r="E77" s="54">
        <v>0.2</v>
      </c>
      <c r="F77" s="55" t="s">
        <v>478</v>
      </c>
      <c r="G77" s="56"/>
      <c r="H77" s="48"/>
    </row>
    <row r="78" spans="1:8" hidden="1" x14ac:dyDescent="0.35">
      <c r="A78" s="49" t="s">
        <v>75</v>
      </c>
      <c r="B78" s="49" t="s">
        <v>488</v>
      </c>
      <c r="C78" s="49" t="s">
        <v>55</v>
      </c>
      <c r="D78" s="50" t="s">
        <v>74</v>
      </c>
      <c r="E78" s="54">
        <v>0.1</v>
      </c>
      <c r="F78" s="55" t="s">
        <v>478</v>
      </c>
      <c r="G78" s="56"/>
      <c r="H78" s="48"/>
    </row>
    <row r="79" spans="1:8" hidden="1" x14ac:dyDescent="0.35">
      <c r="A79" s="49" t="s">
        <v>77</v>
      </c>
      <c r="B79" s="49" t="s">
        <v>488</v>
      </c>
      <c r="C79" s="49" t="s">
        <v>55</v>
      </c>
      <c r="D79" s="50" t="s">
        <v>76</v>
      </c>
      <c r="E79" s="54">
        <v>0.09</v>
      </c>
      <c r="F79" s="55" t="s">
        <v>478</v>
      </c>
      <c r="G79" s="56"/>
      <c r="H79" s="48"/>
    </row>
    <row r="80" spans="1:8" hidden="1" x14ac:dyDescent="0.35">
      <c r="A80" s="49" t="s">
        <v>79</v>
      </c>
      <c r="B80" s="49" t="s">
        <v>488</v>
      </c>
      <c r="C80" s="49" t="s">
        <v>55</v>
      </c>
      <c r="D80" s="50" t="s">
        <v>78</v>
      </c>
      <c r="E80" s="54">
        <v>0.15</v>
      </c>
      <c r="F80" s="55" t="s">
        <v>478</v>
      </c>
      <c r="G80" s="56"/>
      <c r="H80" s="48"/>
    </row>
    <row r="81" spans="1:8" hidden="1" x14ac:dyDescent="0.35">
      <c r="A81" s="49" t="s">
        <v>81</v>
      </c>
      <c r="B81" s="49" t="s">
        <v>488</v>
      </c>
      <c r="C81" s="49" t="s">
        <v>55</v>
      </c>
      <c r="D81" s="50" t="s">
        <v>80</v>
      </c>
      <c r="E81" s="54">
        <v>0.15</v>
      </c>
      <c r="F81" s="55" t="s">
        <v>479</v>
      </c>
      <c r="G81" s="56"/>
      <c r="H81" s="48"/>
    </row>
    <row r="82" spans="1:8" hidden="1" x14ac:dyDescent="0.35">
      <c r="A82" s="49" t="s">
        <v>84</v>
      </c>
      <c r="B82" s="49" t="s">
        <v>488</v>
      </c>
      <c r="C82" s="49" t="s">
        <v>82</v>
      </c>
      <c r="D82" s="50" t="s">
        <v>83</v>
      </c>
      <c r="E82" s="54">
        <v>0.15</v>
      </c>
      <c r="F82" s="55" t="s">
        <v>479</v>
      </c>
      <c r="G82" s="56"/>
      <c r="H82" s="48"/>
    </row>
    <row r="83" spans="1:8" hidden="1" x14ac:dyDescent="0.35">
      <c r="A83" s="49" t="s">
        <v>86</v>
      </c>
      <c r="B83" s="49" t="s">
        <v>488</v>
      </c>
      <c r="C83" s="49" t="s">
        <v>82</v>
      </c>
      <c r="D83" s="50" t="s">
        <v>85</v>
      </c>
      <c r="E83" s="54">
        <v>0.22</v>
      </c>
      <c r="F83" s="55" t="s">
        <v>478</v>
      </c>
      <c r="G83" s="56"/>
      <c r="H83" s="48"/>
    </row>
    <row r="84" spans="1:8" hidden="1" x14ac:dyDescent="0.35">
      <c r="A84" s="49" t="s">
        <v>88</v>
      </c>
      <c r="B84" s="49" t="s">
        <v>488</v>
      </c>
      <c r="C84" s="49" t="s">
        <v>82</v>
      </c>
      <c r="D84" s="50" t="s">
        <v>87</v>
      </c>
      <c r="E84" s="54">
        <v>0.22</v>
      </c>
      <c r="F84" s="55" t="s">
        <v>479</v>
      </c>
      <c r="G84" s="56"/>
      <c r="H84" s="48"/>
    </row>
    <row r="85" spans="1:8" hidden="1" x14ac:dyDescent="0.35">
      <c r="A85" s="49" t="s">
        <v>90</v>
      </c>
      <c r="B85" s="49" t="s">
        <v>488</v>
      </c>
      <c r="C85" s="49" t="s">
        <v>82</v>
      </c>
      <c r="D85" s="50" t="s">
        <v>89</v>
      </c>
      <c r="E85" s="54">
        <v>0.18</v>
      </c>
      <c r="F85" s="55" t="s">
        <v>478</v>
      </c>
      <c r="G85" s="56"/>
      <c r="H85" s="48"/>
    </row>
    <row r="86" spans="1:8" hidden="1" x14ac:dyDescent="0.35">
      <c r="A86" s="49" t="s">
        <v>92</v>
      </c>
      <c r="B86" s="49" t="s">
        <v>488</v>
      </c>
      <c r="C86" s="49" t="s">
        <v>82</v>
      </c>
      <c r="D86" s="50" t="s">
        <v>91</v>
      </c>
      <c r="E86" s="54">
        <v>0.18</v>
      </c>
      <c r="F86" s="55" t="s">
        <v>479</v>
      </c>
      <c r="G86" s="56"/>
      <c r="H86" s="48"/>
    </row>
    <row r="87" spans="1:8" hidden="1" x14ac:dyDescent="0.35">
      <c r="A87" s="49" t="s">
        <v>94</v>
      </c>
      <c r="B87" s="49" t="s">
        <v>488</v>
      </c>
      <c r="C87" s="49" t="s">
        <v>82</v>
      </c>
      <c r="D87" s="50" t="s">
        <v>93</v>
      </c>
      <c r="E87" s="54">
        <v>0.18</v>
      </c>
      <c r="F87" s="55" t="s">
        <v>478</v>
      </c>
      <c r="G87" s="56"/>
      <c r="H87" s="48"/>
    </row>
    <row r="88" spans="1:8" hidden="1" x14ac:dyDescent="0.35">
      <c r="A88" s="49" t="s">
        <v>96</v>
      </c>
      <c r="B88" s="49" t="s">
        <v>488</v>
      </c>
      <c r="C88" s="49" t="s">
        <v>82</v>
      </c>
      <c r="D88" s="50" t="s">
        <v>95</v>
      </c>
      <c r="E88" s="54">
        <v>0.18</v>
      </c>
      <c r="F88" s="55" t="s">
        <v>479</v>
      </c>
      <c r="G88" s="56"/>
      <c r="H88" s="48"/>
    </row>
    <row r="89" spans="1:8" hidden="1" x14ac:dyDescent="0.35">
      <c r="A89" s="49" t="s">
        <v>98</v>
      </c>
      <c r="B89" s="49" t="s">
        <v>488</v>
      </c>
      <c r="C89" s="49" t="s">
        <v>82</v>
      </c>
      <c r="D89" s="50" t="s">
        <v>97</v>
      </c>
      <c r="E89" s="54">
        <v>0.18</v>
      </c>
      <c r="F89" s="55" t="s">
        <v>478</v>
      </c>
      <c r="G89" s="56"/>
      <c r="H89" s="48"/>
    </row>
    <row r="90" spans="1:8" hidden="1" x14ac:dyDescent="0.35">
      <c r="A90" s="49" t="s">
        <v>100</v>
      </c>
      <c r="B90" s="49" t="s">
        <v>488</v>
      </c>
      <c r="C90" s="49" t="s">
        <v>82</v>
      </c>
      <c r="D90" s="50" t="s">
        <v>99</v>
      </c>
      <c r="E90" s="54">
        <v>0.55000000000000004</v>
      </c>
      <c r="F90" s="55" t="s">
        <v>478</v>
      </c>
      <c r="G90" s="56"/>
      <c r="H90" s="48"/>
    </row>
    <row r="91" spans="1:8" hidden="1" x14ac:dyDescent="0.35">
      <c r="A91" s="49" t="s">
        <v>102</v>
      </c>
      <c r="B91" s="49" t="s">
        <v>488</v>
      </c>
      <c r="C91" s="49" t="s">
        <v>82</v>
      </c>
      <c r="D91" s="50" t="s">
        <v>101</v>
      </c>
      <c r="E91" s="54">
        <v>0.2</v>
      </c>
      <c r="F91" s="55" t="s">
        <v>478</v>
      </c>
      <c r="G91" s="56"/>
      <c r="H91" s="48"/>
    </row>
    <row r="92" spans="1:8" hidden="1" x14ac:dyDescent="0.35">
      <c r="A92" s="49" t="s">
        <v>104</v>
      </c>
      <c r="B92" s="49" t="s">
        <v>488</v>
      </c>
      <c r="C92" s="49" t="s">
        <v>82</v>
      </c>
      <c r="D92" s="50" t="s">
        <v>103</v>
      </c>
      <c r="E92" s="54">
        <v>0.28999999999999998</v>
      </c>
      <c r="F92" s="55" t="s">
        <v>478</v>
      </c>
      <c r="G92" s="56"/>
      <c r="H92" s="48"/>
    </row>
    <row r="93" spans="1:8" hidden="1" x14ac:dyDescent="0.35">
      <c r="A93" s="49" t="s">
        <v>251</v>
      </c>
      <c r="B93" s="49" t="s">
        <v>488</v>
      </c>
      <c r="C93" s="49" t="s">
        <v>3</v>
      </c>
      <c r="D93" s="50" t="s">
        <v>250</v>
      </c>
      <c r="E93" s="51">
        <v>0.1</v>
      </c>
      <c r="F93" s="55" t="s">
        <v>478</v>
      </c>
      <c r="G93" s="56" t="s">
        <v>127</v>
      </c>
      <c r="H93" s="48"/>
    </row>
    <row r="94" spans="1:8" hidden="1" x14ac:dyDescent="0.35">
      <c r="A94" s="49" t="s">
        <v>253</v>
      </c>
      <c r="B94" s="49" t="s">
        <v>488</v>
      </c>
      <c r="C94" s="49" t="s">
        <v>3</v>
      </c>
      <c r="D94" s="50" t="s">
        <v>252</v>
      </c>
      <c r="E94" s="51">
        <v>0.12</v>
      </c>
      <c r="F94" s="55" t="s">
        <v>478</v>
      </c>
      <c r="G94" s="56" t="s">
        <v>127</v>
      </c>
      <c r="H94" s="48"/>
    </row>
    <row r="95" spans="1:8" hidden="1" x14ac:dyDescent="0.35">
      <c r="A95" s="49" t="s">
        <v>255</v>
      </c>
      <c r="B95" s="49" t="s">
        <v>488</v>
      </c>
      <c r="C95" s="49" t="s">
        <v>3</v>
      </c>
      <c r="D95" s="50" t="s">
        <v>254</v>
      </c>
      <c r="E95" s="51">
        <v>0.12</v>
      </c>
      <c r="F95" s="55" t="s">
        <v>478</v>
      </c>
      <c r="G95" s="56" t="s">
        <v>127</v>
      </c>
      <c r="H95" s="48"/>
    </row>
    <row r="96" spans="1:8" hidden="1" x14ac:dyDescent="0.35">
      <c r="A96" s="49" t="s">
        <v>257</v>
      </c>
      <c r="B96" s="49" t="s">
        <v>488</v>
      </c>
      <c r="C96" s="49" t="s">
        <v>3</v>
      </c>
      <c r="D96" s="50" t="s">
        <v>256</v>
      </c>
      <c r="E96" s="51">
        <v>0.15</v>
      </c>
      <c r="F96" s="55" t="s">
        <v>478</v>
      </c>
      <c r="G96" s="56" t="s">
        <v>127</v>
      </c>
      <c r="H96" s="48"/>
    </row>
    <row r="97" spans="1:8" hidden="1" x14ac:dyDescent="0.35">
      <c r="A97" s="49" t="s">
        <v>259</v>
      </c>
      <c r="B97" s="49" t="s">
        <v>488</v>
      </c>
      <c r="C97" s="49" t="s">
        <v>3</v>
      </c>
      <c r="D97" s="50" t="s">
        <v>258</v>
      </c>
      <c r="E97" s="51">
        <v>0.15</v>
      </c>
      <c r="F97" s="55" t="s">
        <v>478</v>
      </c>
      <c r="G97" s="56" t="s">
        <v>127</v>
      </c>
      <c r="H97" s="48"/>
    </row>
    <row r="98" spans="1:8" hidden="1" x14ac:dyDescent="0.35">
      <c r="A98" s="49" t="s">
        <v>261</v>
      </c>
      <c r="B98" s="49" t="s">
        <v>488</v>
      </c>
      <c r="C98" s="49" t="s">
        <v>3</v>
      </c>
      <c r="D98" s="50" t="s">
        <v>260</v>
      </c>
      <c r="E98" s="51">
        <v>0.2</v>
      </c>
      <c r="F98" s="55" t="s">
        <v>478</v>
      </c>
      <c r="G98" s="56" t="s">
        <v>127</v>
      </c>
      <c r="H98" s="48"/>
    </row>
    <row r="99" spans="1:8" hidden="1" x14ac:dyDescent="0.35">
      <c r="A99" s="49" t="s">
        <v>263</v>
      </c>
      <c r="B99" s="49" t="s">
        <v>488</v>
      </c>
      <c r="C99" s="49" t="s">
        <v>3</v>
      </c>
      <c r="D99" s="50" t="s">
        <v>262</v>
      </c>
      <c r="E99" s="51">
        <v>0.09</v>
      </c>
      <c r="F99" s="55" t="s">
        <v>479</v>
      </c>
      <c r="G99" s="56" t="s">
        <v>127</v>
      </c>
      <c r="H99" s="48"/>
    </row>
    <row r="100" spans="1:8" hidden="1" x14ac:dyDescent="0.35">
      <c r="A100" s="49" t="s">
        <v>265</v>
      </c>
      <c r="B100" s="49" t="s">
        <v>488</v>
      </c>
      <c r="C100" s="49" t="s">
        <v>3</v>
      </c>
      <c r="D100" s="50" t="s">
        <v>264</v>
      </c>
      <c r="E100" s="51">
        <v>0.48</v>
      </c>
      <c r="F100" s="55" t="s">
        <v>478</v>
      </c>
      <c r="G100" s="56" t="s">
        <v>127</v>
      </c>
      <c r="H100" s="48"/>
    </row>
    <row r="101" spans="1:8" hidden="1" x14ac:dyDescent="0.35">
      <c r="A101" s="49" t="s">
        <v>267</v>
      </c>
      <c r="B101" s="49" t="s">
        <v>488</v>
      </c>
      <c r="C101" s="49" t="s">
        <v>3</v>
      </c>
      <c r="D101" s="50" t="s">
        <v>266</v>
      </c>
      <c r="E101" s="51">
        <v>0.25</v>
      </c>
      <c r="F101" s="55" t="s">
        <v>479</v>
      </c>
      <c r="G101" s="56" t="s">
        <v>127</v>
      </c>
      <c r="H101" s="48"/>
    </row>
    <row r="102" spans="1:8" ht="29" hidden="1" x14ac:dyDescent="0.35">
      <c r="A102" s="49" t="s">
        <v>135</v>
      </c>
      <c r="B102" s="49" t="s">
        <v>488</v>
      </c>
      <c r="C102" s="49" t="s">
        <v>483</v>
      </c>
      <c r="D102" s="57" t="s">
        <v>134</v>
      </c>
      <c r="E102" s="51">
        <v>0.1</v>
      </c>
      <c r="F102" s="55" t="s">
        <v>478</v>
      </c>
      <c r="G102" s="56"/>
      <c r="H102" s="48"/>
    </row>
    <row r="103" spans="1:8" ht="29" hidden="1" x14ac:dyDescent="0.35">
      <c r="A103" s="49" t="s">
        <v>137</v>
      </c>
      <c r="B103" s="49" t="s">
        <v>488</v>
      </c>
      <c r="C103" s="49" t="s">
        <v>483</v>
      </c>
      <c r="D103" s="57" t="s">
        <v>136</v>
      </c>
      <c r="E103" s="51">
        <v>0.12</v>
      </c>
      <c r="F103" s="55" t="s">
        <v>479</v>
      </c>
      <c r="G103" s="56"/>
      <c r="H103" s="48"/>
    </row>
    <row r="104" spans="1:8" ht="29" hidden="1" x14ac:dyDescent="0.35">
      <c r="A104" s="49" t="s">
        <v>139</v>
      </c>
      <c r="B104" s="49" t="s">
        <v>488</v>
      </c>
      <c r="C104" s="49" t="s">
        <v>483</v>
      </c>
      <c r="D104" s="57" t="s">
        <v>138</v>
      </c>
      <c r="E104" s="51">
        <v>0.15</v>
      </c>
      <c r="F104" s="55" t="s">
        <v>479</v>
      </c>
      <c r="G104" s="56"/>
      <c r="H104" s="48"/>
    </row>
    <row r="105" spans="1:8" ht="29" hidden="1" x14ac:dyDescent="0.35">
      <c r="A105" s="49" t="s">
        <v>141</v>
      </c>
      <c r="B105" s="49" t="s">
        <v>488</v>
      </c>
      <c r="C105" s="49" t="s">
        <v>483</v>
      </c>
      <c r="D105" s="57" t="s">
        <v>140</v>
      </c>
      <c r="E105" s="51">
        <v>0.15</v>
      </c>
      <c r="F105" s="55" t="s">
        <v>478</v>
      </c>
      <c r="G105" s="56"/>
      <c r="H105" s="48"/>
    </row>
    <row r="106" spans="1:8" ht="29" hidden="1" x14ac:dyDescent="0.35">
      <c r="A106" s="49" t="s">
        <v>143</v>
      </c>
      <c r="B106" s="49" t="s">
        <v>488</v>
      </c>
      <c r="C106" s="49" t="s">
        <v>483</v>
      </c>
      <c r="D106" s="57" t="s">
        <v>142</v>
      </c>
      <c r="E106" s="51">
        <v>0.2</v>
      </c>
      <c r="F106" s="55" t="s">
        <v>478</v>
      </c>
      <c r="G106" s="56"/>
      <c r="H106" s="48"/>
    </row>
    <row r="107" spans="1:8" ht="29" hidden="1" x14ac:dyDescent="0.35">
      <c r="A107" s="49" t="s">
        <v>145</v>
      </c>
      <c r="B107" s="49" t="s">
        <v>488</v>
      </c>
      <c r="C107" s="49" t="s">
        <v>483</v>
      </c>
      <c r="D107" s="57" t="s">
        <v>144</v>
      </c>
      <c r="E107" s="51">
        <v>0.2</v>
      </c>
      <c r="F107" s="55" t="s">
        <v>479</v>
      </c>
      <c r="G107" s="56"/>
      <c r="H107" s="48"/>
    </row>
    <row r="108" spans="1:8" ht="29" hidden="1" x14ac:dyDescent="0.35">
      <c r="A108" s="49" t="s">
        <v>147</v>
      </c>
      <c r="B108" s="49" t="s">
        <v>488</v>
      </c>
      <c r="C108" s="49" t="s">
        <v>483</v>
      </c>
      <c r="D108" s="57" t="s">
        <v>146</v>
      </c>
      <c r="E108" s="51">
        <v>0.25</v>
      </c>
      <c r="F108" s="55" t="s">
        <v>478</v>
      </c>
      <c r="G108" s="56"/>
      <c r="H108" s="48"/>
    </row>
    <row r="109" spans="1:8" ht="29" hidden="1" x14ac:dyDescent="0.35">
      <c r="A109" s="49" t="s">
        <v>149</v>
      </c>
      <c r="B109" s="49" t="s">
        <v>488</v>
      </c>
      <c r="C109" s="49" t="s">
        <v>483</v>
      </c>
      <c r="D109" s="57" t="s">
        <v>148</v>
      </c>
      <c r="E109" s="51">
        <v>0.45</v>
      </c>
      <c r="F109" s="55" t="s">
        <v>478</v>
      </c>
      <c r="G109" s="56"/>
      <c r="H109" s="48"/>
    </row>
    <row r="110" spans="1:8" hidden="1" x14ac:dyDescent="0.35">
      <c r="A110" s="49" t="s">
        <v>106</v>
      </c>
      <c r="B110" s="49" t="s">
        <v>488</v>
      </c>
      <c r="C110" s="49" t="s">
        <v>4</v>
      </c>
      <c r="D110" s="50" t="s">
        <v>105</v>
      </c>
      <c r="E110" s="54">
        <v>0.35</v>
      </c>
      <c r="F110" s="55" t="s">
        <v>478</v>
      </c>
      <c r="G110" s="56" t="s">
        <v>481</v>
      </c>
      <c r="H110" s="48"/>
    </row>
    <row r="111" spans="1:8" hidden="1" x14ac:dyDescent="0.35">
      <c r="A111" s="49" t="s">
        <v>108</v>
      </c>
      <c r="B111" s="49" t="s">
        <v>488</v>
      </c>
      <c r="C111" s="49" t="s">
        <v>4</v>
      </c>
      <c r="D111" s="50" t="s">
        <v>107</v>
      </c>
      <c r="E111" s="54">
        <v>0.45</v>
      </c>
      <c r="F111" s="55" t="s">
        <v>478</v>
      </c>
      <c r="G111" s="56" t="s">
        <v>481</v>
      </c>
      <c r="H111" s="48"/>
    </row>
    <row r="112" spans="1:8" hidden="1" x14ac:dyDescent="0.35">
      <c r="A112" s="49" t="s">
        <v>110</v>
      </c>
      <c r="B112" s="49" t="s">
        <v>488</v>
      </c>
      <c r="C112" s="49" t="s">
        <v>2</v>
      </c>
      <c r="D112" s="50" t="s">
        <v>109</v>
      </c>
      <c r="E112" s="54">
        <v>0.35</v>
      </c>
      <c r="F112" s="55" t="s">
        <v>478</v>
      </c>
      <c r="G112" s="56" t="s">
        <v>482</v>
      </c>
      <c r="H112" s="48"/>
    </row>
    <row r="113" spans="1:8" hidden="1" x14ac:dyDescent="0.35">
      <c r="A113" s="49" t="s">
        <v>112</v>
      </c>
      <c r="B113" s="49" t="s">
        <v>488</v>
      </c>
      <c r="C113" s="49" t="s">
        <v>2</v>
      </c>
      <c r="D113" s="50" t="s">
        <v>111</v>
      </c>
      <c r="E113" s="54">
        <v>0.3</v>
      </c>
      <c r="F113" s="55" t="s">
        <v>478</v>
      </c>
      <c r="G113" s="56" t="s">
        <v>482</v>
      </c>
      <c r="H113" s="48"/>
    </row>
    <row r="114" spans="1:8" hidden="1" x14ac:dyDescent="0.35">
      <c r="A114" s="49" t="s">
        <v>114</v>
      </c>
      <c r="B114" s="49" t="s">
        <v>488</v>
      </c>
      <c r="C114" s="49" t="s">
        <v>2</v>
      </c>
      <c r="D114" s="50" t="s">
        <v>113</v>
      </c>
      <c r="E114" s="54">
        <v>0.35</v>
      </c>
      <c r="F114" s="55" t="s">
        <v>478</v>
      </c>
      <c r="G114" s="56" t="s">
        <v>482</v>
      </c>
      <c r="H114" s="48"/>
    </row>
    <row r="115" spans="1:8" hidden="1" x14ac:dyDescent="0.35">
      <c r="A115" s="49" t="s">
        <v>116</v>
      </c>
      <c r="B115" s="49" t="s">
        <v>488</v>
      </c>
      <c r="C115" s="49" t="s">
        <v>2</v>
      </c>
      <c r="D115" s="50" t="s">
        <v>115</v>
      </c>
      <c r="E115" s="54">
        <v>0.3</v>
      </c>
      <c r="F115" s="55" t="s">
        <v>478</v>
      </c>
      <c r="G115" s="56" t="s">
        <v>481</v>
      </c>
      <c r="H115" s="48"/>
    </row>
    <row r="116" spans="1:8" hidden="1" x14ac:dyDescent="0.35">
      <c r="A116" s="49" t="s">
        <v>118</v>
      </c>
      <c r="B116" s="49" t="s">
        <v>488</v>
      </c>
      <c r="C116" s="49" t="s">
        <v>2</v>
      </c>
      <c r="D116" s="50" t="s">
        <v>117</v>
      </c>
      <c r="E116" s="54">
        <v>0.3</v>
      </c>
      <c r="F116" s="55" t="s">
        <v>478</v>
      </c>
      <c r="G116" s="56" t="s">
        <v>481</v>
      </c>
      <c r="H116" s="48"/>
    </row>
    <row r="117" spans="1:8" hidden="1" x14ac:dyDescent="0.35">
      <c r="A117" s="49" t="s">
        <v>120</v>
      </c>
      <c r="B117" s="49" t="s">
        <v>488</v>
      </c>
      <c r="C117" s="49" t="s">
        <v>2</v>
      </c>
      <c r="D117" s="50" t="s">
        <v>119</v>
      </c>
      <c r="E117" s="54">
        <v>0.43</v>
      </c>
      <c r="F117" s="55" t="s">
        <v>478</v>
      </c>
      <c r="G117" s="56" t="s">
        <v>481</v>
      </c>
      <c r="H117" s="48"/>
    </row>
    <row r="118" spans="1:8" hidden="1" x14ac:dyDescent="0.35">
      <c r="A118" s="49" t="s">
        <v>122</v>
      </c>
      <c r="B118" s="49" t="s">
        <v>488</v>
      </c>
      <c r="C118" s="49" t="s">
        <v>55</v>
      </c>
      <c r="D118" s="50" t="s">
        <v>121</v>
      </c>
      <c r="E118" s="54">
        <v>0.4</v>
      </c>
      <c r="F118" s="55" t="s">
        <v>479</v>
      </c>
      <c r="G118" s="56" t="s">
        <v>481</v>
      </c>
      <c r="H118" s="48"/>
    </row>
    <row r="119" spans="1:8" hidden="1" x14ac:dyDescent="0.35">
      <c r="A119" s="49" t="s">
        <v>124</v>
      </c>
      <c r="B119" s="49" t="s">
        <v>488</v>
      </c>
      <c r="C119" s="49" t="s">
        <v>55</v>
      </c>
      <c r="D119" s="50" t="s">
        <v>123</v>
      </c>
      <c r="E119" s="54">
        <v>0.3</v>
      </c>
      <c r="F119" s="55" t="s">
        <v>478</v>
      </c>
      <c r="G119" s="56" t="s">
        <v>481</v>
      </c>
      <c r="H119" s="48"/>
    </row>
    <row r="120" spans="1:8" hidden="1" x14ac:dyDescent="0.35">
      <c r="A120" s="49" t="s">
        <v>126</v>
      </c>
      <c r="B120" s="49" t="s">
        <v>488</v>
      </c>
      <c r="C120" s="49" t="s">
        <v>55</v>
      </c>
      <c r="D120" s="50" t="s">
        <v>125</v>
      </c>
      <c r="E120" s="54">
        <v>0.25</v>
      </c>
      <c r="F120" s="55" t="s">
        <v>478</v>
      </c>
      <c r="G120" s="56" t="s">
        <v>482</v>
      </c>
      <c r="H120" s="48"/>
    </row>
    <row r="121" spans="1:8" hidden="1" x14ac:dyDescent="0.35">
      <c r="A121" s="49" t="s">
        <v>129</v>
      </c>
      <c r="B121" s="49" t="s">
        <v>488</v>
      </c>
      <c r="C121" s="49" t="s">
        <v>3</v>
      </c>
      <c r="D121" s="50" t="s">
        <v>128</v>
      </c>
      <c r="E121" s="54">
        <v>0.57999999999999996</v>
      </c>
      <c r="F121" s="55" t="s">
        <v>478</v>
      </c>
      <c r="G121" s="56" t="s">
        <v>481</v>
      </c>
      <c r="H121" s="48"/>
    </row>
    <row r="122" spans="1:8" hidden="1" x14ac:dyDescent="0.35">
      <c r="A122" s="49" t="s">
        <v>131</v>
      </c>
      <c r="B122" s="49" t="s">
        <v>488</v>
      </c>
      <c r="C122" s="49" t="s">
        <v>82</v>
      </c>
      <c r="D122" s="50" t="s">
        <v>130</v>
      </c>
      <c r="E122" s="54">
        <v>0.74</v>
      </c>
      <c r="F122" s="55" t="s">
        <v>478</v>
      </c>
      <c r="G122" s="56" t="s">
        <v>481</v>
      </c>
      <c r="H122" s="48"/>
    </row>
    <row r="123" spans="1:8" hidden="1" x14ac:dyDescent="0.35">
      <c r="A123" s="49" t="s">
        <v>133</v>
      </c>
      <c r="B123" s="49" t="s">
        <v>488</v>
      </c>
      <c r="C123" s="49" t="s">
        <v>82</v>
      </c>
      <c r="D123" s="50" t="s">
        <v>132</v>
      </c>
      <c r="E123" s="54">
        <v>0.55000000000000004</v>
      </c>
      <c r="F123" s="55" t="s">
        <v>478</v>
      </c>
      <c r="G123" s="56" t="s">
        <v>481</v>
      </c>
      <c r="H123" s="48"/>
    </row>
    <row r="124" spans="1:8" hidden="1" x14ac:dyDescent="0.35">
      <c r="A124" s="49" t="s">
        <v>159</v>
      </c>
      <c r="B124" s="49" t="s">
        <v>488</v>
      </c>
      <c r="C124" s="49" t="s">
        <v>82</v>
      </c>
      <c r="D124" s="50" t="s">
        <v>158</v>
      </c>
      <c r="E124" s="51">
        <v>0.65</v>
      </c>
      <c r="F124" s="55" t="s">
        <v>478</v>
      </c>
      <c r="G124" s="56" t="s">
        <v>127</v>
      </c>
      <c r="H124" s="48"/>
    </row>
    <row r="125" spans="1:8" hidden="1" x14ac:dyDescent="0.35">
      <c r="A125" s="49" t="s">
        <v>161</v>
      </c>
      <c r="B125" s="49" t="s">
        <v>488</v>
      </c>
      <c r="C125" s="49" t="s">
        <v>82</v>
      </c>
      <c r="D125" s="50" t="s">
        <v>160</v>
      </c>
      <c r="E125" s="51">
        <v>0.85</v>
      </c>
      <c r="F125" s="55" t="s">
        <v>478</v>
      </c>
      <c r="G125" s="56" t="s">
        <v>127</v>
      </c>
      <c r="H125" s="48"/>
    </row>
    <row r="126" spans="1:8" hidden="1" x14ac:dyDescent="0.35">
      <c r="A126" s="49" t="s">
        <v>163</v>
      </c>
      <c r="B126" s="49" t="s">
        <v>488</v>
      </c>
      <c r="C126" s="49" t="s">
        <v>483</v>
      </c>
      <c r="D126" s="50" t="s">
        <v>162</v>
      </c>
      <c r="E126" s="51">
        <v>0.5</v>
      </c>
      <c r="F126" s="55" t="s">
        <v>478</v>
      </c>
      <c r="G126" s="56" t="s">
        <v>127</v>
      </c>
      <c r="H126" s="48"/>
    </row>
    <row r="127" spans="1:8" hidden="1" x14ac:dyDescent="0.35">
      <c r="A127" s="49" t="s">
        <v>165</v>
      </c>
      <c r="B127" s="49" t="s">
        <v>488</v>
      </c>
      <c r="C127" s="49" t="s">
        <v>483</v>
      </c>
      <c r="D127" s="50" t="s">
        <v>164</v>
      </c>
      <c r="E127" s="51">
        <v>0.4</v>
      </c>
      <c r="F127" s="55" t="s">
        <v>479</v>
      </c>
      <c r="G127" s="56" t="s">
        <v>127</v>
      </c>
      <c r="H127" s="48"/>
    </row>
    <row r="128" spans="1:8" hidden="1" x14ac:dyDescent="0.35">
      <c r="A128" s="49" t="s">
        <v>167</v>
      </c>
      <c r="B128" s="49" t="s">
        <v>488</v>
      </c>
      <c r="C128" s="49" t="s">
        <v>483</v>
      </c>
      <c r="D128" s="50" t="s">
        <v>166</v>
      </c>
      <c r="E128" s="51">
        <v>0.5</v>
      </c>
      <c r="F128" s="55" t="s">
        <v>479</v>
      </c>
      <c r="G128" s="56" t="s">
        <v>127</v>
      </c>
      <c r="H128" s="48"/>
    </row>
    <row r="129" spans="1:8" hidden="1" x14ac:dyDescent="0.35">
      <c r="A129" s="49" t="s">
        <v>169</v>
      </c>
      <c r="B129" s="49" t="s">
        <v>488</v>
      </c>
      <c r="C129" s="49" t="s">
        <v>483</v>
      </c>
      <c r="D129" s="50" t="s">
        <v>168</v>
      </c>
      <c r="E129" s="51">
        <v>0.25</v>
      </c>
      <c r="F129" s="55" t="s">
        <v>478</v>
      </c>
      <c r="G129" s="56" t="s">
        <v>127</v>
      </c>
      <c r="H129" s="48"/>
    </row>
    <row r="130" spans="1:8" hidden="1" x14ac:dyDescent="0.35">
      <c r="A130" s="49" t="s">
        <v>171</v>
      </c>
      <c r="B130" s="49" t="s">
        <v>488</v>
      </c>
      <c r="C130" s="49" t="s">
        <v>82</v>
      </c>
      <c r="D130" s="50" t="s">
        <v>170</v>
      </c>
      <c r="E130" s="51">
        <v>0.19</v>
      </c>
      <c r="F130" s="55" t="s">
        <v>478</v>
      </c>
      <c r="G130" s="56" t="s">
        <v>127</v>
      </c>
      <c r="H130" s="48"/>
    </row>
    <row r="131" spans="1:8" hidden="1" x14ac:dyDescent="0.35">
      <c r="A131" s="49" t="s">
        <v>173</v>
      </c>
      <c r="B131" s="49" t="s">
        <v>488</v>
      </c>
      <c r="C131" s="49" t="s">
        <v>82</v>
      </c>
      <c r="D131" s="50" t="s">
        <v>172</v>
      </c>
      <c r="E131" s="51">
        <v>0.65</v>
      </c>
      <c r="F131" s="55" t="s">
        <v>478</v>
      </c>
      <c r="G131" s="56" t="s">
        <v>127</v>
      </c>
      <c r="H131" s="48"/>
    </row>
    <row r="132" spans="1:8" hidden="1" x14ac:dyDescent="0.35">
      <c r="A132" s="49" t="s">
        <v>175</v>
      </c>
      <c r="B132" s="49" t="s">
        <v>488</v>
      </c>
      <c r="C132" s="49" t="s">
        <v>82</v>
      </c>
      <c r="D132" s="50" t="s">
        <v>174</v>
      </c>
      <c r="E132" s="51">
        <v>0.74</v>
      </c>
      <c r="F132" s="55" t="s">
        <v>479</v>
      </c>
      <c r="G132" s="56" t="s">
        <v>127</v>
      </c>
      <c r="H132" s="48"/>
    </row>
    <row r="133" spans="1:8" hidden="1" x14ac:dyDescent="0.35">
      <c r="A133" s="49" t="s">
        <v>177</v>
      </c>
      <c r="B133" s="49" t="s">
        <v>488</v>
      </c>
      <c r="C133" s="49" t="s">
        <v>82</v>
      </c>
      <c r="D133" s="50" t="s">
        <v>176</v>
      </c>
      <c r="E133" s="51">
        <v>0.6</v>
      </c>
      <c r="F133" s="55" t="s">
        <v>479</v>
      </c>
      <c r="G133" s="56" t="s">
        <v>127</v>
      </c>
      <c r="H133" s="48"/>
    </row>
    <row r="134" spans="1:8" hidden="1" x14ac:dyDescent="0.35">
      <c r="A134" s="49" t="s">
        <v>179</v>
      </c>
      <c r="B134" s="49" t="s">
        <v>488</v>
      </c>
      <c r="C134" s="49" t="s">
        <v>82</v>
      </c>
      <c r="D134" s="50" t="s">
        <v>178</v>
      </c>
      <c r="E134" s="51">
        <v>0.65</v>
      </c>
      <c r="F134" s="55" t="s">
        <v>478</v>
      </c>
      <c r="G134" s="56" t="s">
        <v>127</v>
      </c>
      <c r="H134" s="48"/>
    </row>
    <row r="135" spans="1:8" hidden="1" x14ac:dyDescent="0.35">
      <c r="A135" s="49" t="s">
        <v>181</v>
      </c>
      <c r="B135" s="49" t="s">
        <v>488</v>
      </c>
      <c r="C135" s="49" t="s">
        <v>2</v>
      </c>
      <c r="D135" s="50" t="s">
        <v>180</v>
      </c>
      <c r="E135" s="51">
        <v>0.33</v>
      </c>
      <c r="F135" s="55" t="s">
        <v>479</v>
      </c>
      <c r="G135" s="56" t="s">
        <v>127</v>
      </c>
      <c r="H135" s="48"/>
    </row>
    <row r="136" spans="1:8" hidden="1" x14ac:dyDescent="0.35">
      <c r="A136" s="49" t="s">
        <v>183</v>
      </c>
      <c r="B136" s="49" t="s">
        <v>488</v>
      </c>
      <c r="C136" s="49" t="s">
        <v>2</v>
      </c>
      <c r="D136" s="50" t="s">
        <v>182</v>
      </c>
      <c r="E136" s="51">
        <v>0.35</v>
      </c>
      <c r="F136" s="55" t="s">
        <v>478</v>
      </c>
      <c r="G136" s="56" t="s">
        <v>127</v>
      </c>
      <c r="H136" s="48"/>
    </row>
    <row r="137" spans="1:8" hidden="1" x14ac:dyDescent="0.35">
      <c r="A137" s="49" t="s">
        <v>185</v>
      </c>
      <c r="B137" s="49" t="s">
        <v>488</v>
      </c>
      <c r="C137" s="49" t="s">
        <v>2</v>
      </c>
      <c r="D137" s="50" t="s">
        <v>184</v>
      </c>
      <c r="E137" s="51">
        <v>0.4</v>
      </c>
      <c r="F137" s="55" t="s">
        <v>479</v>
      </c>
      <c r="G137" s="56" t="s">
        <v>127</v>
      </c>
      <c r="H137" s="48"/>
    </row>
    <row r="138" spans="1:8" hidden="1" x14ac:dyDescent="0.35">
      <c r="A138" s="49" t="s">
        <v>187</v>
      </c>
      <c r="B138" s="49" t="s">
        <v>488</v>
      </c>
      <c r="C138" s="49" t="s">
        <v>2</v>
      </c>
      <c r="D138" s="50" t="s">
        <v>186</v>
      </c>
      <c r="E138" s="51">
        <v>0.48</v>
      </c>
      <c r="F138" s="55" t="s">
        <v>478</v>
      </c>
      <c r="G138" s="56" t="s">
        <v>127</v>
      </c>
      <c r="H138" s="48"/>
    </row>
    <row r="139" spans="1:8" hidden="1" x14ac:dyDescent="0.35">
      <c r="A139" s="49" t="s">
        <v>189</v>
      </c>
      <c r="B139" s="49" t="s">
        <v>488</v>
      </c>
      <c r="C139" s="49" t="s">
        <v>82</v>
      </c>
      <c r="D139" s="50" t="s">
        <v>188</v>
      </c>
      <c r="E139" s="51">
        <v>0.4</v>
      </c>
      <c r="F139" s="55" t="s">
        <v>478</v>
      </c>
      <c r="G139" s="56" t="s">
        <v>127</v>
      </c>
      <c r="H139" s="48"/>
    </row>
    <row r="140" spans="1:8" hidden="1" x14ac:dyDescent="0.35">
      <c r="A140" s="49" t="s">
        <v>191</v>
      </c>
      <c r="B140" s="49" t="s">
        <v>488</v>
      </c>
      <c r="C140" s="49" t="s">
        <v>82</v>
      </c>
      <c r="D140" s="50" t="s">
        <v>190</v>
      </c>
      <c r="E140" s="51">
        <v>0.35</v>
      </c>
      <c r="F140" s="55" t="s">
        <v>478</v>
      </c>
      <c r="G140" s="56" t="s">
        <v>127</v>
      </c>
      <c r="H140" s="48"/>
    </row>
    <row r="141" spans="1:8" hidden="1" x14ac:dyDescent="0.35">
      <c r="A141" s="49" t="s">
        <v>193</v>
      </c>
      <c r="B141" s="49" t="s">
        <v>488</v>
      </c>
      <c r="C141" s="49" t="s">
        <v>82</v>
      </c>
      <c r="D141" s="50" t="s">
        <v>192</v>
      </c>
      <c r="E141" s="51">
        <v>0.19</v>
      </c>
      <c r="F141" s="55" t="s">
        <v>478</v>
      </c>
      <c r="G141" s="56" t="s">
        <v>127</v>
      </c>
      <c r="H141" s="48"/>
    </row>
    <row r="142" spans="1:8" hidden="1" x14ac:dyDescent="0.35">
      <c r="A142" s="49" t="s">
        <v>195</v>
      </c>
      <c r="B142" s="49" t="s">
        <v>488</v>
      </c>
      <c r="C142" s="49" t="s">
        <v>82</v>
      </c>
      <c r="D142" s="50" t="s">
        <v>194</v>
      </c>
      <c r="E142" s="51">
        <v>0.4</v>
      </c>
      <c r="F142" s="55" t="s">
        <v>478</v>
      </c>
      <c r="G142" s="56" t="s">
        <v>127</v>
      </c>
      <c r="H142" s="48"/>
    </row>
    <row r="143" spans="1:8" hidden="1" x14ac:dyDescent="0.35">
      <c r="A143" s="49" t="s">
        <v>197</v>
      </c>
      <c r="B143" s="49" t="s">
        <v>488</v>
      </c>
      <c r="C143" s="49" t="s">
        <v>82</v>
      </c>
      <c r="D143" s="50" t="s">
        <v>196</v>
      </c>
      <c r="E143" s="51">
        <v>0.28999999999999998</v>
      </c>
      <c r="F143" s="55" t="s">
        <v>478</v>
      </c>
      <c r="G143" s="56" t="s">
        <v>127</v>
      </c>
      <c r="H143" s="48"/>
    </row>
    <row r="144" spans="1:8" hidden="1" x14ac:dyDescent="0.35">
      <c r="A144" s="49" t="s">
        <v>199</v>
      </c>
      <c r="B144" s="49" t="s">
        <v>488</v>
      </c>
      <c r="C144" s="49" t="s">
        <v>82</v>
      </c>
      <c r="D144" s="50" t="s">
        <v>198</v>
      </c>
      <c r="E144" s="51">
        <v>0.65</v>
      </c>
      <c r="F144" s="55" t="s">
        <v>479</v>
      </c>
      <c r="G144" s="56" t="s">
        <v>127</v>
      </c>
      <c r="H144" s="48"/>
    </row>
    <row r="145" spans="1:8" hidden="1" x14ac:dyDescent="0.35">
      <c r="A145" s="49" t="s">
        <v>201</v>
      </c>
      <c r="B145" s="49" t="s">
        <v>488</v>
      </c>
      <c r="C145" s="49" t="s">
        <v>82</v>
      </c>
      <c r="D145" s="50" t="s">
        <v>200</v>
      </c>
      <c r="E145" s="51">
        <v>0.5</v>
      </c>
      <c r="F145" s="55" t="s">
        <v>478</v>
      </c>
      <c r="G145" s="56" t="s">
        <v>127</v>
      </c>
      <c r="H145" s="48"/>
    </row>
    <row r="146" spans="1:8" hidden="1" x14ac:dyDescent="0.35">
      <c r="A146" s="58" t="s">
        <v>203</v>
      </c>
      <c r="B146" s="49" t="s">
        <v>488</v>
      </c>
      <c r="C146" s="49" t="s">
        <v>82</v>
      </c>
      <c r="D146" s="59" t="s">
        <v>202</v>
      </c>
      <c r="E146" s="51">
        <v>0.65</v>
      </c>
      <c r="F146" s="55" t="s">
        <v>479</v>
      </c>
      <c r="G146" s="56" t="s">
        <v>127</v>
      </c>
      <c r="H146" s="48"/>
    </row>
    <row r="147" spans="1:8" hidden="1" x14ac:dyDescent="0.35">
      <c r="A147" s="49" t="s">
        <v>205</v>
      </c>
      <c r="B147" s="49" t="s">
        <v>488</v>
      </c>
      <c r="C147" s="49" t="s">
        <v>82</v>
      </c>
      <c r="D147" s="50" t="s">
        <v>204</v>
      </c>
      <c r="E147" s="51">
        <v>0.6</v>
      </c>
      <c r="F147" s="55" t="s">
        <v>478</v>
      </c>
      <c r="G147" s="56" t="s">
        <v>127</v>
      </c>
      <c r="H147" s="48"/>
    </row>
    <row r="148" spans="1:8" hidden="1" x14ac:dyDescent="0.35">
      <c r="A148" s="49" t="s">
        <v>207</v>
      </c>
      <c r="B148" s="49" t="s">
        <v>488</v>
      </c>
      <c r="C148" s="49" t="s">
        <v>82</v>
      </c>
      <c r="D148" s="50" t="s">
        <v>206</v>
      </c>
      <c r="E148" s="51">
        <v>0.74299999999999999</v>
      </c>
      <c r="F148" s="55" t="s">
        <v>478</v>
      </c>
      <c r="G148" s="56" t="s">
        <v>127</v>
      </c>
      <c r="H148" s="48"/>
    </row>
    <row r="149" spans="1:8" hidden="1" x14ac:dyDescent="0.35">
      <c r="A149" s="49" t="s">
        <v>209</v>
      </c>
      <c r="B149" s="49" t="s">
        <v>488</v>
      </c>
      <c r="C149" s="49" t="s">
        <v>82</v>
      </c>
      <c r="D149" s="50" t="s">
        <v>208</v>
      </c>
      <c r="E149" s="51">
        <v>0.65</v>
      </c>
      <c r="F149" s="55" t="s">
        <v>478</v>
      </c>
      <c r="G149" s="56" t="s">
        <v>127</v>
      </c>
      <c r="H149" s="48"/>
    </row>
    <row r="150" spans="1:8" ht="29" hidden="1" x14ac:dyDescent="0.35">
      <c r="A150" s="49" t="s">
        <v>155</v>
      </c>
      <c r="B150" s="49" t="s">
        <v>488</v>
      </c>
      <c r="C150" s="49" t="s">
        <v>55</v>
      </c>
      <c r="D150" s="57" t="s">
        <v>154</v>
      </c>
      <c r="E150" s="51">
        <v>0.2</v>
      </c>
      <c r="F150" s="55" t="s">
        <v>478</v>
      </c>
      <c r="G150" s="56" t="s">
        <v>127</v>
      </c>
      <c r="H150" s="48"/>
    </row>
    <row r="151" spans="1:8" ht="29" hidden="1" x14ac:dyDescent="0.35">
      <c r="A151" s="49" t="s">
        <v>157</v>
      </c>
      <c r="B151" s="49" t="s">
        <v>488</v>
      </c>
      <c r="C151" s="49" t="s">
        <v>55</v>
      </c>
      <c r="D151" s="57" t="s">
        <v>156</v>
      </c>
      <c r="E151" s="51">
        <v>0.5</v>
      </c>
      <c r="F151" s="55" t="s">
        <v>478</v>
      </c>
      <c r="G151" s="56" t="s">
        <v>127</v>
      </c>
      <c r="H151" s="48"/>
    </row>
    <row r="152" spans="1:8" hidden="1" x14ac:dyDescent="0.35">
      <c r="A152" s="49" t="s">
        <v>211</v>
      </c>
      <c r="B152" s="49" t="s">
        <v>488</v>
      </c>
      <c r="C152" s="49" t="s">
        <v>55</v>
      </c>
      <c r="D152" s="50" t="s">
        <v>210</v>
      </c>
      <c r="E152" s="51">
        <v>0.25</v>
      </c>
      <c r="F152" s="55" t="s">
        <v>479</v>
      </c>
      <c r="G152" s="56" t="s">
        <v>127</v>
      </c>
      <c r="H152" s="48"/>
    </row>
    <row r="153" spans="1:8" hidden="1" x14ac:dyDescent="0.35">
      <c r="A153" s="49" t="s">
        <v>213</v>
      </c>
      <c r="B153" s="49" t="s">
        <v>488</v>
      </c>
      <c r="C153" s="49" t="s">
        <v>55</v>
      </c>
      <c r="D153" s="50" t="s">
        <v>212</v>
      </c>
      <c r="E153" s="51">
        <v>0.25</v>
      </c>
      <c r="F153" s="55" t="s">
        <v>478</v>
      </c>
      <c r="G153" s="56" t="s">
        <v>127</v>
      </c>
      <c r="H153" s="48"/>
    </row>
    <row r="154" spans="1:8" hidden="1" x14ac:dyDescent="0.35">
      <c r="A154" s="49" t="s">
        <v>215</v>
      </c>
      <c r="B154" s="49" t="s">
        <v>488</v>
      </c>
      <c r="C154" s="49" t="s">
        <v>55</v>
      </c>
      <c r="D154" s="50" t="s">
        <v>214</v>
      </c>
      <c r="E154" s="51">
        <v>0.2</v>
      </c>
      <c r="F154" s="55" t="s">
        <v>479</v>
      </c>
      <c r="G154" s="56" t="s">
        <v>127</v>
      </c>
      <c r="H154" s="48"/>
    </row>
    <row r="155" spans="1:8" hidden="1" x14ac:dyDescent="0.35">
      <c r="A155" s="49" t="s">
        <v>217</v>
      </c>
      <c r="B155" s="49" t="s">
        <v>488</v>
      </c>
      <c r="C155" s="49" t="s">
        <v>55</v>
      </c>
      <c r="D155" s="50" t="s">
        <v>216</v>
      </c>
      <c r="E155" s="51">
        <v>0.25</v>
      </c>
      <c r="F155" s="55" t="s">
        <v>478</v>
      </c>
      <c r="G155" s="56" t="s">
        <v>127</v>
      </c>
      <c r="H155" s="48"/>
    </row>
    <row r="156" spans="1:8" hidden="1" x14ac:dyDescent="0.35">
      <c r="A156" s="49" t="s">
        <v>219</v>
      </c>
      <c r="B156" s="49" t="s">
        <v>488</v>
      </c>
      <c r="C156" s="49" t="s">
        <v>55</v>
      </c>
      <c r="D156" s="50" t="s">
        <v>218</v>
      </c>
      <c r="E156" s="51">
        <v>0.09</v>
      </c>
      <c r="F156" s="55" t="s">
        <v>478</v>
      </c>
      <c r="G156" s="56" t="s">
        <v>127</v>
      </c>
      <c r="H156" s="48"/>
    </row>
    <row r="157" spans="1:8" hidden="1" x14ac:dyDescent="0.35">
      <c r="A157" s="49" t="s">
        <v>221</v>
      </c>
      <c r="B157" s="49" t="s">
        <v>488</v>
      </c>
      <c r="C157" s="49" t="s">
        <v>55</v>
      </c>
      <c r="D157" s="50" t="s">
        <v>220</v>
      </c>
      <c r="E157" s="51">
        <v>0.15</v>
      </c>
      <c r="F157" s="55" t="s">
        <v>478</v>
      </c>
      <c r="G157" s="56" t="s">
        <v>127</v>
      </c>
      <c r="H157" s="48"/>
    </row>
    <row r="158" spans="1:8" hidden="1" x14ac:dyDescent="0.35">
      <c r="A158" s="49" t="s">
        <v>223</v>
      </c>
      <c r="B158" s="49" t="s">
        <v>488</v>
      </c>
      <c r="C158" s="49" t="s">
        <v>55</v>
      </c>
      <c r="D158" s="50" t="s">
        <v>222</v>
      </c>
      <c r="E158" s="51">
        <v>0.16</v>
      </c>
      <c r="F158" s="55" t="s">
        <v>478</v>
      </c>
      <c r="G158" s="56" t="s">
        <v>127</v>
      </c>
      <c r="H158" s="48"/>
    </row>
    <row r="159" spans="1:8" hidden="1" x14ac:dyDescent="0.35">
      <c r="A159" s="49" t="s">
        <v>225</v>
      </c>
      <c r="B159" s="49" t="s">
        <v>488</v>
      </c>
      <c r="C159" s="49" t="s">
        <v>55</v>
      </c>
      <c r="D159" s="50" t="s">
        <v>224</v>
      </c>
      <c r="E159" s="51">
        <v>0.45</v>
      </c>
      <c r="F159" s="55" t="s">
        <v>479</v>
      </c>
      <c r="G159" s="56" t="s">
        <v>127</v>
      </c>
      <c r="H159" s="48"/>
    </row>
    <row r="160" spans="1:8" hidden="1" x14ac:dyDescent="0.35">
      <c r="A160" s="49" t="s">
        <v>227</v>
      </c>
      <c r="B160" s="49" t="s">
        <v>488</v>
      </c>
      <c r="C160" s="49" t="s">
        <v>483</v>
      </c>
      <c r="D160" s="50" t="s">
        <v>226</v>
      </c>
      <c r="E160" s="51">
        <v>0.65</v>
      </c>
      <c r="F160" s="55" t="s">
        <v>479</v>
      </c>
      <c r="G160" s="56" t="s">
        <v>127</v>
      </c>
      <c r="H160" s="48"/>
    </row>
    <row r="161" spans="1:8" hidden="1" x14ac:dyDescent="0.35">
      <c r="A161" s="49" t="s">
        <v>229</v>
      </c>
      <c r="B161" s="49" t="s">
        <v>488</v>
      </c>
      <c r="C161" s="49" t="s">
        <v>82</v>
      </c>
      <c r="D161" s="50" t="s">
        <v>228</v>
      </c>
      <c r="E161" s="51">
        <v>0.19</v>
      </c>
      <c r="F161" s="55" t="s">
        <v>478</v>
      </c>
      <c r="G161" s="56" t="s">
        <v>127</v>
      </c>
      <c r="H161" s="48"/>
    </row>
    <row r="162" spans="1:8" hidden="1" x14ac:dyDescent="0.35">
      <c r="A162" s="49" t="s">
        <v>231</v>
      </c>
      <c r="B162" s="49" t="s">
        <v>488</v>
      </c>
      <c r="C162" s="49" t="s">
        <v>82</v>
      </c>
      <c r="D162" s="50" t="s">
        <v>230</v>
      </c>
      <c r="E162" s="51">
        <v>0.65</v>
      </c>
      <c r="F162" s="55" t="s">
        <v>478</v>
      </c>
      <c r="G162" s="56" t="s">
        <v>127</v>
      </c>
      <c r="H162" s="48"/>
    </row>
    <row r="163" spans="1:8" hidden="1" x14ac:dyDescent="0.35">
      <c r="A163" s="49" t="s">
        <v>233</v>
      </c>
      <c r="B163" s="49" t="s">
        <v>488</v>
      </c>
      <c r="C163" s="49" t="s">
        <v>82</v>
      </c>
      <c r="D163" s="50" t="s">
        <v>232</v>
      </c>
      <c r="E163" s="51">
        <v>0.85</v>
      </c>
      <c r="F163" s="55" t="s">
        <v>478</v>
      </c>
      <c r="G163" s="56" t="s">
        <v>127</v>
      </c>
      <c r="H163" s="48"/>
    </row>
    <row r="164" spans="1:8" hidden="1" x14ac:dyDescent="0.35">
      <c r="A164" s="49" t="s">
        <v>235</v>
      </c>
      <c r="B164" s="49" t="s">
        <v>488</v>
      </c>
      <c r="C164" s="49" t="s">
        <v>82</v>
      </c>
      <c r="D164" s="50" t="s">
        <v>234</v>
      </c>
      <c r="E164" s="51">
        <v>0.75</v>
      </c>
      <c r="F164" s="55" t="s">
        <v>478</v>
      </c>
      <c r="G164" s="56" t="s">
        <v>127</v>
      </c>
      <c r="H164" s="48"/>
    </row>
    <row r="165" spans="1:8" hidden="1" x14ac:dyDescent="0.35">
      <c r="A165" s="49" t="s">
        <v>237</v>
      </c>
      <c r="B165" s="49" t="s">
        <v>488</v>
      </c>
      <c r="C165" s="49" t="s">
        <v>82</v>
      </c>
      <c r="D165" s="50" t="s">
        <v>236</v>
      </c>
      <c r="E165" s="51">
        <v>0.85</v>
      </c>
      <c r="F165" s="55" t="s">
        <v>478</v>
      </c>
      <c r="G165" s="56" t="s">
        <v>127</v>
      </c>
      <c r="H165" s="48"/>
    </row>
    <row r="166" spans="1:8" hidden="1" x14ac:dyDescent="0.35">
      <c r="A166" s="49" t="s">
        <v>239</v>
      </c>
      <c r="B166" s="49" t="s">
        <v>488</v>
      </c>
      <c r="C166" s="49" t="s">
        <v>82</v>
      </c>
      <c r="D166" s="50" t="s">
        <v>238</v>
      </c>
      <c r="E166" s="51">
        <v>0.45300000000000001</v>
      </c>
      <c r="F166" s="55" t="s">
        <v>478</v>
      </c>
      <c r="G166" s="56" t="s">
        <v>127</v>
      </c>
      <c r="H166" s="48"/>
    </row>
    <row r="167" spans="1:8" hidden="1" x14ac:dyDescent="0.35">
      <c r="A167" s="49" t="s">
        <v>241</v>
      </c>
      <c r="B167" s="49" t="s">
        <v>488</v>
      </c>
      <c r="C167" s="49" t="s">
        <v>82</v>
      </c>
      <c r="D167" s="50" t="s">
        <v>240</v>
      </c>
      <c r="E167" s="51">
        <v>0.65</v>
      </c>
      <c r="F167" s="55" t="s">
        <v>478</v>
      </c>
      <c r="G167" s="56" t="s">
        <v>127</v>
      </c>
      <c r="H167" s="48"/>
    </row>
    <row r="168" spans="1:8" hidden="1" x14ac:dyDescent="0.35">
      <c r="A168" s="49" t="s">
        <v>243</v>
      </c>
      <c r="B168" s="49" t="s">
        <v>488</v>
      </c>
      <c r="C168" s="49" t="s">
        <v>82</v>
      </c>
      <c r="D168" s="50" t="s">
        <v>242</v>
      </c>
      <c r="E168" s="51">
        <v>0.6</v>
      </c>
      <c r="F168" s="55" t="s">
        <v>478</v>
      </c>
      <c r="G168" s="56" t="s">
        <v>127</v>
      </c>
      <c r="H168" s="48"/>
    </row>
    <row r="169" spans="1:8" hidden="1" x14ac:dyDescent="0.35">
      <c r="A169" s="49" t="s">
        <v>245</v>
      </c>
      <c r="B169" s="49" t="s">
        <v>488</v>
      </c>
      <c r="C169" s="49" t="s">
        <v>55</v>
      </c>
      <c r="D169" s="50" t="s">
        <v>244</v>
      </c>
      <c r="E169" s="51">
        <v>0.6</v>
      </c>
      <c r="F169" s="55" t="s">
        <v>478</v>
      </c>
      <c r="G169" s="56" t="s">
        <v>127</v>
      </c>
      <c r="H169" s="48"/>
    </row>
    <row r="170" spans="1:8" hidden="1" x14ac:dyDescent="0.35">
      <c r="A170" s="49" t="s">
        <v>247</v>
      </c>
      <c r="B170" s="49" t="s">
        <v>488</v>
      </c>
      <c r="C170" s="49" t="s">
        <v>55</v>
      </c>
      <c r="D170" s="50" t="s">
        <v>246</v>
      </c>
      <c r="E170" s="51">
        <v>0.35</v>
      </c>
      <c r="F170" s="55" t="s">
        <v>479</v>
      </c>
      <c r="G170" s="56" t="s">
        <v>127</v>
      </c>
      <c r="H170" s="48"/>
    </row>
    <row r="171" spans="1:8" hidden="1" x14ac:dyDescent="0.35">
      <c r="A171" s="49" t="s">
        <v>249</v>
      </c>
      <c r="B171" s="49" t="s">
        <v>488</v>
      </c>
      <c r="C171" s="49" t="s">
        <v>55</v>
      </c>
      <c r="D171" s="50" t="s">
        <v>248</v>
      </c>
      <c r="E171" s="51">
        <v>0.3</v>
      </c>
      <c r="F171" s="55" t="s">
        <v>479</v>
      </c>
      <c r="G171" s="56" t="s">
        <v>127</v>
      </c>
      <c r="H171" s="48"/>
    </row>
    <row r="172" spans="1:8" hidden="1" x14ac:dyDescent="0.35">
      <c r="A172" s="49" t="s">
        <v>269</v>
      </c>
      <c r="B172" s="49" t="s">
        <v>488</v>
      </c>
      <c r="C172" s="49" t="s">
        <v>483</v>
      </c>
      <c r="D172" s="50" t="s">
        <v>268</v>
      </c>
      <c r="E172" s="51">
        <v>0.09</v>
      </c>
      <c r="F172" s="55" t="s">
        <v>478</v>
      </c>
      <c r="G172" s="56" t="s">
        <v>127</v>
      </c>
      <c r="H172" s="48"/>
    </row>
    <row r="173" spans="1:8" hidden="1" x14ac:dyDescent="0.35">
      <c r="A173" s="49" t="s">
        <v>271</v>
      </c>
      <c r="B173" s="49" t="s">
        <v>488</v>
      </c>
      <c r="C173" s="49" t="s">
        <v>483</v>
      </c>
      <c r="D173" s="50" t="s">
        <v>270</v>
      </c>
      <c r="E173" s="51">
        <v>0.45</v>
      </c>
      <c r="F173" s="55" t="s">
        <v>478</v>
      </c>
      <c r="G173" s="56" t="s">
        <v>127</v>
      </c>
      <c r="H173" s="48"/>
    </row>
    <row r="174" spans="1:8" hidden="1" x14ac:dyDescent="0.35">
      <c r="A174" s="49" t="s">
        <v>273</v>
      </c>
      <c r="B174" s="49" t="s">
        <v>488</v>
      </c>
      <c r="C174" s="49" t="s">
        <v>483</v>
      </c>
      <c r="D174" s="50" t="s">
        <v>272</v>
      </c>
      <c r="E174" s="51">
        <v>0.65</v>
      </c>
      <c r="F174" s="55" t="s">
        <v>478</v>
      </c>
      <c r="G174" s="56" t="s">
        <v>127</v>
      </c>
      <c r="H174" s="48"/>
    </row>
    <row r="175" spans="1:8" hidden="1" x14ac:dyDescent="0.35">
      <c r="A175" s="49" t="s">
        <v>275</v>
      </c>
      <c r="B175" s="49" t="s">
        <v>488</v>
      </c>
      <c r="C175" s="49" t="s">
        <v>483</v>
      </c>
      <c r="D175" s="50" t="s">
        <v>274</v>
      </c>
      <c r="E175" s="51">
        <v>0.74</v>
      </c>
      <c r="F175" s="55" t="s">
        <v>479</v>
      </c>
      <c r="G175" s="56" t="s">
        <v>127</v>
      </c>
      <c r="H175" s="48"/>
    </row>
    <row r="176" spans="1:8" hidden="1" x14ac:dyDescent="0.35">
      <c r="A176" s="49" t="s">
        <v>277</v>
      </c>
      <c r="B176" s="49" t="s">
        <v>488</v>
      </c>
      <c r="C176" s="49" t="s">
        <v>483</v>
      </c>
      <c r="D176" s="50" t="s">
        <v>276</v>
      </c>
      <c r="E176" s="51">
        <v>0.65</v>
      </c>
      <c r="F176" s="55" t="s">
        <v>478</v>
      </c>
      <c r="G176" s="56" t="s">
        <v>127</v>
      </c>
      <c r="H176" s="48"/>
    </row>
    <row r="177" spans="1:8" hidden="1" x14ac:dyDescent="0.35">
      <c r="A177" s="49" t="s">
        <v>279</v>
      </c>
      <c r="B177" s="49" t="s">
        <v>488</v>
      </c>
      <c r="C177" s="49" t="s">
        <v>82</v>
      </c>
      <c r="D177" s="50" t="s">
        <v>278</v>
      </c>
      <c r="E177" s="51">
        <v>0.5</v>
      </c>
      <c r="F177" s="55" t="s">
        <v>478</v>
      </c>
      <c r="G177" s="56" t="s">
        <v>127</v>
      </c>
      <c r="H177" s="48"/>
    </row>
    <row r="178" spans="1:8" hidden="1" x14ac:dyDescent="0.35">
      <c r="A178" s="49" t="s">
        <v>281</v>
      </c>
      <c r="B178" s="49" t="s">
        <v>488</v>
      </c>
      <c r="C178" s="49" t="s">
        <v>82</v>
      </c>
      <c r="D178" s="50" t="s">
        <v>280</v>
      </c>
      <c r="E178" s="51">
        <v>0.45</v>
      </c>
      <c r="F178" s="55" t="s">
        <v>478</v>
      </c>
      <c r="G178" s="56" t="s">
        <v>127</v>
      </c>
      <c r="H178" s="48"/>
    </row>
    <row r="179" spans="1:8" hidden="1" x14ac:dyDescent="0.35">
      <c r="A179" s="49" t="s">
        <v>283</v>
      </c>
      <c r="B179" s="49" t="s">
        <v>488</v>
      </c>
      <c r="C179" s="49" t="s">
        <v>82</v>
      </c>
      <c r="D179" s="50" t="s">
        <v>282</v>
      </c>
      <c r="E179" s="51">
        <v>0.5</v>
      </c>
      <c r="F179" s="55" t="s">
        <v>478</v>
      </c>
      <c r="G179" s="56" t="s">
        <v>127</v>
      </c>
      <c r="H179" s="48"/>
    </row>
    <row r="180" spans="1:8" hidden="1" x14ac:dyDescent="0.35">
      <c r="A180" s="49" t="s">
        <v>285</v>
      </c>
      <c r="B180" s="49" t="s">
        <v>488</v>
      </c>
      <c r="C180" s="49" t="s">
        <v>82</v>
      </c>
      <c r="D180" s="50" t="s">
        <v>284</v>
      </c>
      <c r="E180" s="51">
        <v>0.6</v>
      </c>
      <c r="F180" s="55" t="s">
        <v>478</v>
      </c>
      <c r="G180" s="56" t="s">
        <v>127</v>
      </c>
      <c r="H180" s="48"/>
    </row>
    <row r="181" spans="1:8" hidden="1" x14ac:dyDescent="0.35">
      <c r="A181" s="49" t="s">
        <v>287</v>
      </c>
      <c r="B181" s="49" t="s">
        <v>488</v>
      </c>
      <c r="C181" s="49" t="s">
        <v>82</v>
      </c>
      <c r="D181" s="50" t="s">
        <v>286</v>
      </c>
      <c r="E181" s="51">
        <v>0.65</v>
      </c>
      <c r="F181" s="55" t="s">
        <v>478</v>
      </c>
      <c r="G181" s="56" t="s">
        <v>127</v>
      </c>
      <c r="H181" s="48"/>
    </row>
    <row r="182" spans="1:8" hidden="1" x14ac:dyDescent="0.35">
      <c r="A182" s="49" t="s">
        <v>289</v>
      </c>
      <c r="B182" s="49" t="s">
        <v>488</v>
      </c>
      <c r="C182" s="49" t="s">
        <v>82</v>
      </c>
      <c r="D182" s="50" t="s">
        <v>288</v>
      </c>
      <c r="E182" s="51">
        <v>0.65</v>
      </c>
      <c r="F182" s="55" t="s">
        <v>478</v>
      </c>
      <c r="G182" s="56" t="s">
        <v>127</v>
      </c>
      <c r="H182" s="48"/>
    </row>
    <row r="183" spans="1:8" hidden="1" x14ac:dyDescent="0.35">
      <c r="A183" s="49" t="s">
        <v>291</v>
      </c>
      <c r="B183" s="49" t="s">
        <v>488</v>
      </c>
      <c r="C183" s="49" t="s">
        <v>55</v>
      </c>
      <c r="D183" s="50" t="s">
        <v>290</v>
      </c>
      <c r="E183" s="51">
        <v>0.3</v>
      </c>
      <c r="F183" s="55" t="s">
        <v>479</v>
      </c>
      <c r="G183" s="56" t="s">
        <v>127</v>
      </c>
      <c r="H183" s="48"/>
    </row>
    <row r="184" spans="1:8" ht="29" hidden="1" x14ac:dyDescent="0.35">
      <c r="A184" s="49" t="s">
        <v>151</v>
      </c>
      <c r="B184" s="49" t="s">
        <v>488</v>
      </c>
      <c r="C184" s="49" t="s">
        <v>55</v>
      </c>
      <c r="D184" s="57" t="s">
        <v>150</v>
      </c>
      <c r="E184" s="51">
        <v>0.3</v>
      </c>
      <c r="F184" s="55" t="s">
        <v>479</v>
      </c>
      <c r="G184" s="56" t="s">
        <v>127</v>
      </c>
      <c r="H184" s="48"/>
    </row>
    <row r="185" spans="1:8" ht="29" hidden="1" x14ac:dyDescent="0.35">
      <c r="A185" s="49" t="s">
        <v>153</v>
      </c>
      <c r="B185" s="49" t="s">
        <v>488</v>
      </c>
      <c r="C185" s="49" t="s">
        <v>55</v>
      </c>
      <c r="D185" s="57" t="s">
        <v>152</v>
      </c>
      <c r="E185" s="51">
        <v>0.25</v>
      </c>
      <c r="F185" s="55" t="s">
        <v>478</v>
      </c>
      <c r="G185" s="56" t="s">
        <v>127</v>
      </c>
      <c r="H185" s="48"/>
    </row>
    <row r="186" spans="1:8" hidden="1" x14ac:dyDescent="0.35">
      <c r="A186" s="49" t="s">
        <v>293</v>
      </c>
      <c r="B186" s="49" t="s">
        <v>488</v>
      </c>
      <c r="C186" s="49" t="s">
        <v>82</v>
      </c>
      <c r="D186" s="50" t="s">
        <v>292</v>
      </c>
      <c r="E186" s="51">
        <v>0.85</v>
      </c>
      <c r="F186" s="55" t="s">
        <v>478</v>
      </c>
      <c r="G186" s="56" t="s">
        <v>127</v>
      </c>
      <c r="H186" s="48"/>
    </row>
    <row r="187" spans="1:8" hidden="1" x14ac:dyDescent="0.35">
      <c r="A187" s="49" t="s">
        <v>295</v>
      </c>
      <c r="B187" s="49" t="s">
        <v>488</v>
      </c>
      <c r="C187" s="49" t="s">
        <v>82</v>
      </c>
      <c r="D187" s="50" t="s">
        <v>294</v>
      </c>
      <c r="E187" s="51">
        <v>0.65</v>
      </c>
      <c r="F187" s="55" t="s">
        <v>478</v>
      </c>
      <c r="G187" s="56" t="s">
        <v>127</v>
      </c>
      <c r="H187" s="48"/>
    </row>
    <row r="188" spans="1:8" hidden="1" x14ac:dyDescent="0.35">
      <c r="A188" s="49" t="s">
        <v>297</v>
      </c>
      <c r="B188" s="49" t="s">
        <v>488</v>
      </c>
      <c r="C188" s="49" t="s">
        <v>55</v>
      </c>
      <c r="D188" s="50" t="s">
        <v>296</v>
      </c>
      <c r="E188" s="51">
        <v>0.74</v>
      </c>
      <c r="F188" s="55" t="s">
        <v>478</v>
      </c>
      <c r="G188" s="56" t="s">
        <v>127</v>
      </c>
      <c r="H188" s="48"/>
    </row>
    <row r="189" spans="1:8" hidden="1" x14ac:dyDescent="0.35">
      <c r="A189" s="49" t="s">
        <v>299</v>
      </c>
      <c r="B189" s="49" t="s">
        <v>488</v>
      </c>
      <c r="C189" s="49" t="s">
        <v>82</v>
      </c>
      <c r="D189" s="50" t="s">
        <v>298</v>
      </c>
      <c r="E189" s="51">
        <v>0.65</v>
      </c>
      <c r="F189" s="55" t="s">
        <v>478</v>
      </c>
      <c r="G189" s="56" t="s">
        <v>127</v>
      </c>
      <c r="H189" s="48"/>
    </row>
    <row r="190" spans="1:8" hidden="1" x14ac:dyDescent="0.35">
      <c r="A190" s="49" t="s">
        <v>301</v>
      </c>
      <c r="B190" s="49" t="s">
        <v>488</v>
      </c>
      <c r="C190" s="49" t="s">
        <v>82</v>
      </c>
      <c r="D190" s="50" t="s">
        <v>300</v>
      </c>
      <c r="E190" s="51">
        <v>0.65</v>
      </c>
      <c r="F190" s="55" t="s">
        <v>478</v>
      </c>
      <c r="G190" s="56" t="s">
        <v>127</v>
      </c>
      <c r="H190" s="48"/>
    </row>
    <row r="191" spans="1:8" hidden="1" x14ac:dyDescent="0.35">
      <c r="A191" s="49" t="s">
        <v>303</v>
      </c>
      <c r="B191" s="49" t="s">
        <v>488</v>
      </c>
      <c r="C191" s="49" t="s">
        <v>82</v>
      </c>
      <c r="D191" s="50" t="s">
        <v>302</v>
      </c>
      <c r="E191" s="51">
        <v>0.6</v>
      </c>
      <c r="F191" s="55" t="s">
        <v>478</v>
      </c>
      <c r="G191" s="56" t="s">
        <v>127</v>
      </c>
      <c r="H191" s="48"/>
    </row>
    <row r="192" spans="1:8" hidden="1" x14ac:dyDescent="0.35">
      <c r="A192" s="49" t="s">
        <v>486</v>
      </c>
      <c r="B192" s="49" t="s">
        <v>488</v>
      </c>
      <c r="C192" s="49" t="s">
        <v>82</v>
      </c>
      <c r="D192" s="50" t="s">
        <v>485</v>
      </c>
      <c r="E192" s="51">
        <v>0.6</v>
      </c>
      <c r="F192" s="55" t="s">
        <v>478</v>
      </c>
      <c r="G192" s="56" t="s">
        <v>127</v>
      </c>
      <c r="H192" s="48"/>
    </row>
    <row r="193" spans="1:8" hidden="1" x14ac:dyDescent="0.35">
      <c r="A193" s="49" t="s">
        <v>487</v>
      </c>
      <c r="B193" s="49" t="s">
        <v>488</v>
      </c>
      <c r="C193" s="49" t="s">
        <v>82</v>
      </c>
      <c r="D193" s="50" t="s">
        <v>484</v>
      </c>
      <c r="E193" s="51">
        <v>0.6</v>
      </c>
      <c r="F193" s="55" t="s">
        <v>479</v>
      </c>
      <c r="G193" s="56" t="s">
        <v>127</v>
      </c>
      <c r="H193" s="48"/>
    </row>
    <row r="194" spans="1:8" hidden="1" x14ac:dyDescent="0.35">
      <c r="A194" s="49" t="s">
        <v>305</v>
      </c>
      <c r="B194" s="49" t="s">
        <v>488</v>
      </c>
      <c r="C194" s="49" t="s">
        <v>82</v>
      </c>
      <c r="D194" s="50" t="s">
        <v>304</v>
      </c>
      <c r="E194" s="51">
        <v>0.6</v>
      </c>
      <c r="F194" s="55" t="s">
        <v>478</v>
      </c>
      <c r="G194" s="56" t="s">
        <v>127</v>
      </c>
      <c r="H194" s="48"/>
    </row>
    <row r="195" spans="1:8" hidden="1" x14ac:dyDescent="0.35">
      <c r="A195" s="49" t="s">
        <v>307</v>
      </c>
      <c r="B195" s="49" t="s">
        <v>488</v>
      </c>
      <c r="C195" s="49" t="s">
        <v>82</v>
      </c>
      <c r="D195" s="50" t="s">
        <v>306</v>
      </c>
      <c r="E195" s="51">
        <v>0.5</v>
      </c>
      <c r="F195" s="55" t="s">
        <v>478</v>
      </c>
      <c r="G195" s="56" t="s">
        <v>127</v>
      </c>
      <c r="H195" s="48"/>
    </row>
    <row r="196" spans="1:8" hidden="1" x14ac:dyDescent="0.35">
      <c r="A196" s="49" t="s">
        <v>309</v>
      </c>
      <c r="B196" s="49" t="s">
        <v>488</v>
      </c>
      <c r="C196" s="49" t="s">
        <v>483</v>
      </c>
      <c r="D196" s="50" t="s">
        <v>308</v>
      </c>
      <c r="E196" s="51">
        <v>0.5</v>
      </c>
      <c r="F196" s="55" t="s">
        <v>478</v>
      </c>
      <c r="G196" s="56" t="s">
        <v>127</v>
      </c>
      <c r="H196" s="48"/>
    </row>
    <row r="197" spans="1:8" hidden="1" x14ac:dyDescent="0.35">
      <c r="A197" s="49" t="s">
        <v>311</v>
      </c>
      <c r="B197" s="49" t="s">
        <v>488</v>
      </c>
      <c r="C197" s="49" t="s">
        <v>55</v>
      </c>
      <c r="D197" s="50" t="s">
        <v>310</v>
      </c>
      <c r="E197" s="51">
        <v>0.25</v>
      </c>
      <c r="F197" s="55" t="s">
        <v>479</v>
      </c>
      <c r="G197" s="56" t="s">
        <v>127</v>
      </c>
      <c r="H197" s="48"/>
    </row>
    <row r="198" spans="1:8" hidden="1" x14ac:dyDescent="0.35">
      <c r="A198" s="49" t="s">
        <v>313</v>
      </c>
      <c r="B198" s="49" t="s">
        <v>488</v>
      </c>
      <c r="C198" s="49" t="s">
        <v>55</v>
      </c>
      <c r="D198" s="50" t="s">
        <v>312</v>
      </c>
      <c r="E198" s="51">
        <v>0.3</v>
      </c>
      <c r="F198" s="55" t="s">
        <v>479</v>
      </c>
      <c r="G198" s="56" t="s">
        <v>127</v>
      </c>
      <c r="H198" s="48"/>
    </row>
    <row r="199" spans="1:8" hidden="1" x14ac:dyDescent="0.35">
      <c r="A199" s="49" t="s">
        <v>315</v>
      </c>
      <c r="B199" s="49" t="s">
        <v>488</v>
      </c>
      <c r="C199" s="49" t="s">
        <v>55</v>
      </c>
      <c r="D199" s="50" t="s">
        <v>314</v>
      </c>
      <c r="E199" s="51">
        <v>0.25</v>
      </c>
      <c r="F199" s="55" t="s">
        <v>478</v>
      </c>
      <c r="G199" s="56" t="s">
        <v>127</v>
      </c>
      <c r="H199" s="48"/>
    </row>
    <row r="200" spans="1:8" hidden="1" x14ac:dyDescent="0.35">
      <c r="A200" s="49" t="s">
        <v>317</v>
      </c>
      <c r="B200" s="49" t="s">
        <v>488</v>
      </c>
      <c r="C200" s="49" t="s">
        <v>55</v>
      </c>
      <c r="D200" s="50" t="s">
        <v>316</v>
      </c>
      <c r="E200" s="51">
        <v>0.3</v>
      </c>
      <c r="F200" s="55" t="s">
        <v>478</v>
      </c>
      <c r="G200" s="56" t="s">
        <v>127</v>
      </c>
      <c r="H200" s="48"/>
    </row>
    <row r="201" spans="1:8" hidden="1" x14ac:dyDescent="0.35">
      <c r="A201" s="49" t="s">
        <v>319</v>
      </c>
      <c r="B201" s="49" t="s">
        <v>488</v>
      </c>
      <c r="C201" s="49" t="s">
        <v>82</v>
      </c>
      <c r="D201" s="50" t="s">
        <v>318</v>
      </c>
      <c r="E201" s="51">
        <v>0.65</v>
      </c>
      <c r="F201" s="55" t="s">
        <v>478</v>
      </c>
      <c r="G201" s="56" t="s">
        <v>127</v>
      </c>
      <c r="H201" s="48"/>
    </row>
    <row r="202" spans="1:8" hidden="1" x14ac:dyDescent="0.35">
      <c r="A202" s="49" t="s">
        <v>321</v>
      </c>
      <c r="B202" s="49" t="s">
        <v>488</v>
      </c>
      <c r="C202" s="49" t="s">
        <v>55</v>
      </c>
      <c r="D202" s="50" t="s">
        <v>320</v>
      </c>
      <c r="E202" s="51">
        <v>0.1</v>
      </c>
      <c r="F202" s="55" t="s">
        <v>478</v>
      </c>
      <c r="G202" s="56" t="s">
        <v>127</v>
      </c>
      <c r="H202" s="48"/>
    </row>
    <row r="203" spans="1:8" hidden="1" x14ac:dyDescent="0.35">
      <c r="A203" s="49" t="s">
        <v>323</v>
      </c>
      <c r="B203" s="49" t="s">
        <v>488</v>
      </c>
      <c r="C203" s="49" t="s">
        <v>55</v>
      </c>
      <c r="D203" s="50" t="s">
        <v>322</v>
      </c>
      <c r="E203" s="51">
        <v>0.1</v>
      </c>
      <c r="F203" s="55" t="s">
        <v>479</v>
      </c>
      <c r="G203" s="56" t="s">
        <v>127</v>
      </c>
      <c r="H203" s="48"/>
    </row>
    <row r="204" spans="1:8" hidden="1" x14ac:dyDescent="0.35">
      <c r="A204" s="49" t="s">
        <v>325</v>
      </c>
      <c r="B204" s="49" t="s">
        <v>488</v>
      </c>
      <c r="C204" s="49" t="s">
        <v>55</v>
      </c>
      <c r="D204" s="50" t="s">
        <v>324</v>
      </c>
      <c r="E204" s="51">
        <v>0.25</v>
      </c>
      <c r="F204" s="55" t="s">
        <v>479</v>
      </c>
      <c r="G204" s="56" t="s">
        <v>127</v>
      </c>
      <c r="H204" s="48"/>
    </row>
    <row r="205" spans="1:8" hidden="1" x14ac:dyDescent="0.35">
      <c r="A205" s="49" t="s">
        <v>327</v>
      </c>
      <c r="B205" s="49" t="s">
        <v>488</v>
      </c>
      <c r="C205" s="49" t="s">
        <v>55</v>
      </c>
      <c r="D205" s="50" t="s">
        <v>326</v>
      </c>
      <c r="E205" s="51">
        <v>0.3</v>
      </c>
      <c r="F205" s="55" t="s">
        <v>478</v>
      </c>
      <c r="G205" s="56" t="s">
        <v>127</v>
      </c>
      <c r="H205" s="48"/>
    </row>
    <row r="206" spans="1:8" hidden="1" x14ac:dyDescent="0.35">
      <c r="A206" s="49" t="s">
        <v>329</v>
      </c>
      <c r="B206" s="49" t="s">
        <v>488</v>
      </c>
      <c r="C206" s="49" t="s">
        <v>55</v>
      </c>
      <c r="D206" s="50" t="s">
        <v>328</v>
      </c>
      <c r="E206" s="51">
        <v>0.25</v>
      </c>
      <c r="F206" s="55" t="s">
        <v>478</v>
      </c>
      <c r="G206" s="56" t="s">
        <v>127</v>
      </c>
      <c r="H206" s="48"/>
    </row>
    <row r="207" spans="1:8" hidden="1" x14ac:dyDescent="0.35">
      <c r="A207" s="49" t="s">
        <v>331</v>
      </c>
      <c r="B207" s="49" t="s">
        <v>488</v>
      </c>
      <c r="C207" s="49" t="s">
        <v>483</v>
      </c>
      <c r="D207" s="50" t="s">
        <v>330</v>
      </c>
      <c r="E207" s="51">
        <v>0.45</v>
      </c>
      <c r="F207" s="55" t="s">
        <v>478</v>
      </c>
      <c r="G207" s="56" t="s">
        <v>127</v>
      </c>
      <c r="H207" s="48"/>
    </row>
    <row r="208" spans="1:8" hidden="1" x14ac:dyDescent="0.35">
      <c r="A208" s="49" t="s">
        <v>333</v>
      </c>
      <c r="B208" s="49" t="s">
        <v>488</v>
      </c>
      <c r="C208" s="49" t="s">
        <v>483</v>
      </c>
      <c r="D208" s="50" t="s">
        <v>332</v>
      </c>
      <c r="E208" s="51">
        <v>0.65</v>
      </c>
      <c r="F208" s="55" t="s">
        <v>478</v>
      </c>
      <c r="G208" s="56" t="s">
        <v>127</v>
      </c>
      <c r="H208" s="48"/>
    </row>
    <row r="209" spans="1:8" hidden="1" x14ac:dyDescent="0.35">
      <c r="A209" s="49" t="s">
        <v>335</v>
      </c>
      <c r="B209" s="49" t="s">
        <v>488</v>
      </c>
      <c r="C209" s="49" t="s">
        <v>82</v>
      </c>
      <c r="D209" s="50" t="s">
        <v>334</v>
      </c>
      <c r="E209" s="51">
        <v>0.74</v>
      </c>
      <c r="F209" s="55" t="s">
        <v>479</v>
      </c>
      <c r="G209" s="56" t="s">
        <v>127</v>
      </c>
      <c r="H209" s="48"/>
    </row>
    <row r="210" spans="1:8" hidden="1" x14ac:dyDescent="0.35">
      <c r="A210" s="49" t="s">
        <v>337</v>
      </c>
      <c r="B210" s="49" t="s">
        <v>488</v>
      </c>
      <c r="C210" s="49" t="s">
        <v>82</v>
      </c>
      <c r="D210" s="50" t="s">
        <v>336</v>
      </c>
      <c r="E210" s="51">
        <v>0.45</v>
      </c>
      <c r="F210" s="55" t="s">
        <v>478</v>
      </c>
      <c r="G210" s="56" t="s">
        <v>127</v>
      </c>
      <c r="H210" s="48"/>
    </row>
    <row r="211" spans="1:8" hidden="1" x14ac:dyDescent="0.35">
      <c r="A211" s="49" t="s">
        <v>339</v>
      </c>
      <c r="B211" s="49" t="s">
        <v>488</v>
      </c>
      <c r="C211" s="49" t="s">
        <v>82</v>
      </c>
      <c r="D211" s="50" t="s">
        <v>338</v>
      </c>
      <c r="E211" s="51">
        <v>0.5</v>
      </c>
      <c r="F211" s="55" t="s">
        <v>478</v>
      </c>
      <c r="G211" s="56" t="s">
        <v>127</v>
      </c>
      <c r="H211" s="48"/>
    </row>
    <row r="212" spans="1:8" hidden="1" x14ac:dyDescent="0.35">
      <c r="A212" s="49" t="s">
        <v>341</v>
      </c>
      <c r="B212" s="49" t="s">
        <v>488</v>
      </c>
      <c r="C212" s="49" t="s">
        <v>82</v>
      </c>
      <c r="D212" s="50" t="s">
        <v>340</v>
      </c>
      <c r="E212" s="51">
        <v>0.45</v>
      </c>
      <c r="F212" s="55" t="s">
        <v>478</v>
      </c>
      <c r="G212" s="56" t="s">
        <v>127</v>
      </c>
      <c r="H212" s="48"/>
    </row>
    <row r="213" spans="1:8" hidden="1" x14ac:dyDescent="0.35">
      <c r="A213" s="49" t="s">
        <v>343</v>
      </c>
      <c r="B213" s="49" t="s">
        <v>488</v>
      </c>
      <c r="C213" s="49" t="s">
        <v>82</v>
      </c>
      <c r="D213" s="50" t="s">
        <v>342</v>
      </c>
      <c r="E213" s="51">
        <v>0.74</v>
      </c>
      <c r="F213" s="55" t="s">
        <v>479</v>
      </c>
      <c r="G213" s="56" t="s">
        <v>127</v>
      </c>
      <c r="H213" s="48"/>
    </row>
    <row r="214" spans="1:8" hidden="1" x14ac:dyDescent="0.35">
      <c r="A214" s="49" t="s">
        <v>345</v>
      </c>
      <c r="B214" s="49" t="s">
        <v>488</v>
      </c>
      <c r="C214" s="49" t="s">
        <v>55</v>
      </c>
      <c r="D214" s="50" t="s">
        <v>344</v>
      </c>
      <c r="E214" s="51">
        <v>0.05</v>
      </c>
      <c r="F214" s="55" t="s">
        <v>478</v>
      </c>
      <c r="G214" s="56" t="s">
        <v>127</v>
      </c>
      <c r="H214" s="48"/>
    </row>
    <row r="215" spans="1:8" hidden="1" x14ac:dyDescent="0.35">
      <c r="A215" s="49" t="s">
        <v>347</v>
      </c>
      <c r="B215" s="49" t="s">
        <v>488</v>
      </c>
      <c r="C215" s="49" t="s">
        <v>55</v>
      </c>
      <c r="D215" s="50" t="s">
        <v>346</v>
      </c>
      <c r="E215" s="51">
        <v>0.2</v>
      </c>
      <c r="F215" s="55" t="s">
        <v>478</v>
      </c>
      <c r="G215" s="56" t="s">
        <v>127</v>
      </c>
      <c r="H215" s="48"/>
    </row>
    <row r="216" spans="1:8" hidden="1" x14ac:dyDescent="0.35">
      <c r="A216" s="49" t="s">
        <v>349</v>
      </c>
      <c r="B216" s="49" t="s">
        <v>488</v>
      </c>
      <c r="C216" s="49" t="s">
        <v>55</v>
      </c>
      <c r="D216" s="50" t="s">
        <v>348</v>
      </c>
      <c r="E216" s="51">
        <v>0.04</v>
      </c>
      <c r="F216" s="55" t="s">
        <v>479</v>
      </c>
      <c r="G216" s="56" t="s">
        <v>127</v>
      </c>
      <c r="H216" s="48"/>
    </row>
    <row r="217" spans="1:8" hidden="1" x14ac:dyDescent="0.35">
      <c r="A217" s="49" t="s">
        <v>351</v>
      </c>
      <c r="B217" s="49" t="s">
        <v>488</v>
      </c>
      <c r="C217" s="49" t="s">
        <v>55</v>
      </c>
      <c r="D217" s="50" t="s">
        <v>350</v>
      </c>
      <c r="E217" s="51">
        <v>7.0000000000000007E-2</v>
      </c>
      <c r="F217" s="55" t="s">
        <v>479</v>
      </c>
      <c r="G217" s="56" t="s">
        <v>127</v>
      </c>
      <c r="H217" s="48"/>
    </row>
    <row r="218" spans="1:8" hidden="1" x14ac:dyDescent="0.35">
      <c r="A218" s="49" t="s">
        <v>353</v>
      </c>
      <c r="B218" s="49" t="s">
        <v>488</v>
      </c>
      <c r="C218" s="49" t="s">
        <v>55</v>
      </c>
      <c r="D218" s="50" t="s">
        <v>352</v>
      </c>
      <c r="E218" s="51">
        <v>7.0000000000000007E-2</v>
      </c>
      <c r="F218" s="55" t="s">
        <v>478</v>
      </c>
      <c r="G218" s="56" t="s">
        <v>127</v>
      </c>
      <c r="H218" s="48"/>
    </row>
    <row r="219" spans="1:8" hidden="1" x14ac:dyDescent="0.35">
      <c r="A219" s="49" t="s">
        <v>355</v>
      </c>
      <c r="B219" s="49" t="s">
        <v>488</v>
      </c>
      <c r="C219" s="49" t="s">
        <v>55</v>
      </c>
      <c r="D219" s="50" t="s">
        <v>354</v>
      </c>
      <c r="E219" s="51">
        <v>0.09</v>
      </c>
      <c r="F219" s="55" t="s">
        <v>478</v>
      </c>
      <c r="G219" s="56" t="s">
        <v>127</v>
      </c>
      <c r="H219" s="48"/>
    </row>
    <row r="220" spans="1:8" hidden="1" x14ac:dyDescent="0.35">
      <c r="A220" s="49" t="s">
        <v>357</v>
      </c>
      <c r="B220" s="49" t="s">
        <v>488</v>
      </c>
      <c r="C220" s="49" t="s">
        <v>55</v>
      </c>
      <c r="D220" s="50" t="s">
        <v>356</v>
      </c>
      <c r="E220" s="51">
        <v>0.14000000000000001</v>
      </c>
      <c r="F220" s="55" t="s">
        <v>478</v>
      </c>
      <c r="G220" s="56" t="s">
        <v>127</v>
      </c>
      <c r="H220" s="48"/>
    </row>
    <row r="221" spans="1:8" hidden="1" x14ac:dyDescent="0.35">
      <c r="A221" s="49" t="s">
        <v>359</v>
      </c>
      <c r="B221" s="49" t="s">
        <v>488</v>
      </c>
      <c r="C221" s="49" t="s">
        <v>55</v>
      </c>
      <c r="D221" s="50" t="s">
        <v>358</v>
      </c>
      <c r="E221" s="51">
        <v>7.0000000000000007E-2</v>
      </c>
      <c r="F221" s="55" t="s">
        <v>479</v>
      </c>
      <c r="G221" s="56" t="s">
        <v>127</v>
      </c>
      <c r="H221" s="48"/>
    </row>
    <row r="222" spans="1:8" hidden="1" x14ac:dyDescent="0.35">
      <c r="A222" s="49" t="s">
        <v>361</v>
      </c>
      <c r="B222" s="49" t="s">
        <v>488</v>
      </c>
      <c r="C222" s="49" t="s">
        <v>82</v>
      </c>
      <c r="D222" s="50" t="s">
        <v>360</v>
      </c>
      <c r="E222" s="51">
        <v>0.85</v>
      </c>
      <c r="F222" s="55" t="s">
        <v>478</v>
      </c>
      <c r="G222" s="56" t="s">
        <v>127</v>
      </c>
      <c r="H222" s="48"/>
    </row>
    <row r="223" spans="1:8" hidden="1" x14ac:dyDescent="0.35">
      <c r="A223" s="49" t="s">
        <v>363</v>
      </c>
      <c r="B223" s="49" t="s">
        <v>489</v>
      </c>
      <c r="C223" s="49" t="s">
        <v>82</v>
      </c>
      <c r="D223" s="50" t="s">
        <v>362</v>
      </c>
      <c r="E223" s="51">
        <v>0.25</v>
      </c>
      <c r="F223" s="55" t="s">
        <v>479</v>
      </c>
      <c r="G223" s="56"/>
      <c r="H223" s="48"/>
    </row>
    <row r="224" spans="1:8" hidden="1" x14ac:dyDescent="0.35">
      <c r="A224" s="49" t="s">
        <v>365</v>
      </c>
      <c r="B224" s="49" t="s">
        <v>489</v>
      </c>
      <c r="C224" s="49" t="s">
        <v>82</v>
      </c>
      <c r="D224" s="50" t="s">
        <v>364</v>
      </c>
      <c r="E224" s="51">
        <v>0.25</v>
      </c>
      <c r="F224" s="55" t="s">
        <v>478</v>
      </c>
      <c r="G224" s="56"/>
      <c r="H224" s="48"/>
    </row>
    <row r="225" spans="1:8" hidden="1" x14ac:dyDescent="0.35">
      <c r="A225" s="49" t="s">
        <v>493</v>
      </c>
      <c r="B225" s="49" t="s">
        <v>489</v>
      </c>
      <c r="C225" s="49" t="s">
        <v>82</v>
      </c>
      <c r="D225" s="50" t="s">
        <v>492</v>
      </c>
      <c r="E225" s="51">
        <v>0.25</v>
      </c>
      <c r="F225" s="55" t="s">
        <v>478</v>
      </c>
      <c r="G225" s="56"/>
      <c r="H225" s="48"/>
    </row>
    <row r="226" spans="1:8" hidden="1" x14ac:dyDescent="0.35">
      <c r="A226" s="49" t="s">
        <v>490</v>
      </c>
      <c r="B226" s="49" t="s">
        <v>489</v>
      </c>
      <c r="C226" s="49" t="s">
        <v>82</v>
      </c>
      <c r="D226" s="50" t="s">
        <v>491</v>
      </c>
      <c r="E226" s="51">
        <v>0.25</v>
      </c>
      <c r="F226" s="55" t="s">
        <v>479</v>
      </c>
      <c r="G226" s="56"/>
      <c r="H226" s="48"/>
    </row>
    <row r="227" spans="1:8" hidden="1" x14ac:dyDescent="0.35">
      <c r="A227" s="49" t="s">
        <v>367</v>
      </c>
      <c r="B227" s="49" t="s">
        <v>489</v>
      </c>
      <c r="C227" s="49" t="s">
        <v>82</v>
      </c>
      <c r="D227" s="50" t="s">
        <v>366</v>
      </c>
      <c r="E227" s="51">
        <v>0.3</v>
      </c>
      <c r="F227" s="55" t="s">
        <v>478</v>
      </c>
      <c r="G227" s="56"/>
      <c r="H227" s="48"/>
    </row>
    <row r="228" spans="1:8" ht="29" hidden="1" x14ac:dyDescent="0.35">
      <c r="A228" s="49" t="s">
        <v>369</v>
      </c>
      <c r="B228" s="49" t="s">
        <v>489</v>
      </c>
      <c r="C228" s="49" t="s">
        <v>82</v>
      </c>
      <c r="D228" s="60" t="s">
        <v>368</v>
      </c>
      <c r="E228" s="51">
        <v>0.45</v>
      </c>
      <c r="F228" s="55" t="s">
        <v>479</v>
      </c>
      <c r="G228" s="56"/>
      <c r="H228" s="48"/>
    </row>
    <row r="229" spans="1:8" hidden="1" x14ac:dyDescent="0.35">
      <c r="A229" s="49" t="s">
        <v>371</v>
      </c>
      <c r="B229" s="49" t="s">
        <v>489</v>
      </c>
      <c r="C229" s="49" t="s">
        <v>82</v>
      </c>
      <c r="D229" s="50" t="s">
        <v>370</v>
      </c>
      <c r="E229" s="51">
        <v>0.45</v>
      </c>
      <c r="F229" s="55" t="s">
        <v>478</v>
      </c>
      <c r="G229" s="56"/>
      <c r="H229" s="48"/>
    </row>
    <row r="230" spans="1:8" hidden="1" x14ac:dyDescent="0.35">
      <c r="A230" s="49" t="s">
        <v>373</v>
      </c>
      <c r="B230" s="49" t="s">
        <v>489</v>
      </c>
      <c r="C230" s="49" t="s">
        <v>82</v>
      </c>
      <c r="D230" s="50" t="s">
        <v>372</v>
      </c>
      <c r="E230" s="54">
        <v>0.5</v>
      </c>
      <c r="F230" s="52" t="s">
        <v>478</v>
      </c>
      <c r="G230" s="53"/>
      <c r="H230" s="48"/>
    </row>
    <row r="231" spans="1:8" hidden="1" x14ac:dyDescent="0.35">
      <c r="A231" s="49" t="s">
        <v>375</v>
      </c>
      <c r="B231" s="49" t="s">
        <v>489</v>
      </c>
      <c r="C231" s="49" t="s">
        <v>82</v>
      </c>
      <c r="D231" s="50" t="s">
        <v>374</v>
      </c>
      <c r="E231" s="51">
        <v>0.5</v>
      </c>
      <c r="F231" s="55" t="s">
        <v>478</v>
      </c>
      <c r="G231" s="56"/>
      <c r="H231" s="48"/>
    </row>
    <row r="232" spans="1:8" hidden="1" x14ac:dyDescent="0.35">
      <c r="A232" s="49" t="s">
        <v>377</v>
      </c>
      <c r="B232" s="49" t="s">
        <v>489</v>
      </c>
      <c r="C232" s="49" t="s">
        <v>82</v>
      </c>
      <c r="D232" s="50" t="s">
        <v>376</v>
      </c>
      <c r="E232" s="51">
        <v>0.5</v>
      </c>
      <c r="F232" s="55" t="s">
        <v>478</v>
      </c>
      <c r="G232" s="56"/>
      <c r="H232" s="48"/>
    </row>
    <row r="233" spans="1:8" hidden="1" x14ac:dyDescent="0.35">
      <c r="A233" s="49" t="s">
        <v>379</v>
      </c>
      <c r="B233" s="49" t="s">
        <v>489</v>
      </c>
      <c r="C233" s="49" t="s">
        <v>82</v>
      </c>
      <c r="D233" s="50" t="s">
        <v>378</v>
      </c>
      <c r="E233" s="51">
        <v>0.5</v>
      </c>
      <c r="F233" s="55" t="s">
        <v>479</v>
      </c>
      <c r="G233" s="56"/>
      <c r="H233" s="48"/>
    </row>
    <row r="234" spans="1:8" hidden="1" x14ac:dyDescent="0.35">
      <c r="A234" s="49" t="s">
        <v>381</v>
      </c>
      <c r="B234" s="49" t="s">
        <v>489</v>
      </c>
      <c r="C234" s="49" t="s">
        <v>82</v>
      </c>
      <c r="D234" s="50" t="s">
        <v>380</v>
      </c>
      <c r="E234" s="54">
        <v>0.55000000000000004</v>
      </c>
      <c r="F234" s="52" t="s">
        <v>479</v>
      </c>
      <c r="G234" s="53"/>
      <c r="H234" s="48"/>
    </row>
    <row r="235" spans="1:8" hidden="1" x14ac:dyDescent="0.35">
      <c r="A235" s="49" t="s">
        <v>382</v>
      </c>
      <c r="B235" s="49" t="s">
        <v>489</v>
      </c>
      <c r="C235" s="49" t="s">
        <v>82</v>
      </c>
      <c r="D235" s="50" t="s">
        <v>378</v>
      </c>
      <c r="E235" s="54">
        <v>0.5</v>
      </c>
      <c r="F235" s="52" t="s">
        <v>479</v>
      </c>
      <c r="G235" s="53"/>
      <c r="H235" s="48"/>
    </row>
    <row r="236" spans="1:8" hidden="1" x14ac:dyDescent="0.35">
      <c r="A236" s="49" t="s">
        <v>384</v>
      </c>
      <c r="B236" s="49" t="s">
        <v>489</v>
      </c>
      <c r="C236" s="49" t="s">
        <v>82</v>
      </c>
      <c r="D236" s="50" t="s">
        <v>383</v>
      </c>
      <c r="E236" s="51">
        <v>0.55000000000000004</v>
      </c>
      <c r="F236" s="55" t="s">
        <v>479</v>
      </c>
      <c r="G236" s="56"/>
      <c r="H236" s="48"/>
    </row>
    <row r="237" spans="1:8" hidden="1" x14ac:dyDescent="0.35">
      <c r="A237" s="49" t="s">
        <v>386</v>
      </c>
      <c r="B237" s="49" t="s">
        <v>489</v>
      </c>
      <c r="C237" s="49" t="s">
        <v>2</v>
      </c>
      <c r="D237" s="50" t="s">
        <v>385</v>
      </c>
      <c r="E237" s="51">
        <v>7.0000000000000007E-2</v>
      </c>
      <c r="F237" s="55" t="s">
        <v>479</v>
      </c>
      <c r="G237" s="56"/>
      <c r="H237" s="48"/>
    </row>
    <row r="238" spans="1:8" hidden="1" x14ac:dyDescent="0.35">
      <c r="A238" s="49" t="s">
        <v>388</v>
      </c>
      <c r="B238" s="49" t="s">
        <v>489</v>
      </c>
      <c r="C238" s="49" t="s">
        <v>2</v>
      </c>
      <c r="D238" s="50" t="s">
        <v>387</v>
      </c>
      <c r="E238" s="51">
        <v>0.09</v>
      </c>
      <c r="F238" s="55" t="s">
        <v>479</v>
      </c>
      <c r="G238" s="56"/>
      <c r="H238" s="48"/>
    </row>
    <row r="239" spans="1:8" hidden="1" x14ac:dyDescent="0.35">
      <c r="A239" s="49" t="s">
        <v>496</v>
      </c>
      <c r="B239" s="49" t="s">
        <v>489</v>
      </c>
      <c r="C239" s="49" t="s">
        <v>2</v>
      </c>
      <c r="D239" s="50" t="s">
        <v>497</v>
      </c>
      <c r="E239" s="51">
        <v>0.2</v>
      </c>
      <c r="F239" s="55" t="s">
        <v>478</v>
      </c>
      <c r="G239" s="56"/>
      <c r="H239" s="48"/>
    </row>
    <row r="240" spans="1:8" hidden="1" x14ac:dyDescent="0.35">
      <c r="A240" s="49" t="s">
        <v>495</v>
      </c>
      <c r="B240" s="49" t="s">
        <v>489</v>
      </c>
      <c r="C240" s="49" t="s">
        <v>2</v>
      </c>
      <c r="D240" s="50" t="s">
        <v>494</v>
      </c>
      <c r="E240" s="51">
        <v>0.2</v>
      </c>
      <c r="F240" s="55" t="s">
        <v>479</v>
      </c>
      <c r="G240" s="56"/>
      <c r="H240" s="48"/>
    </row>
    <row r="241" spans="1:8" hidden="1" x14ac:dyDescent="0.35">
      <c r="A241" s="49" t="s">
        <v>390</v>
      </c>
      <c r="B241" s="49" t="s">
        <v>489</v>
      </c>
      <c r="C241" s="49" t="s">
        <v>2</v>
      </c>
      <c r="D241" s="50" t="s">
        <v>389</v>
      </c>
      <c r="E241" s="51">
        <v>0.1</v>
      </c>
      <c r="F241" s="55" t="s">
        <v>479</v>
      </c>
      <c r="G241" s="56"/>
      <c r="H241" s="48"/>
    </row>
    <row r="242" spans="1:8" hidden="1" x14ac:dyDescent="0.35">
      <c r="A242" s="49" t="s">
        <v>392</v>
      </c>
      <c r="B242" s="49" t="s">
        <v>489</v>
      </c>
      <c r="C242" s="49" t="s">
        <v>2</v>
      </c>
      <c r="D242" s="50" t="s">
        <v>391</v>
      </c>
      <c r="E242" s="51">
        <v>0.09</v>
      </c>
      <c r="F242" s="55" t="s">
        <v>479</v>
      </c>
      <c r="G242" s="56"/>
      <c r="H242" s="48"/>
    </row>
    <row r="243" spans="1:8" hidden="1" x14ac:dyDescent="0.35">
      <c r="A243" s="49" t="s">
        <v>394</v>
      </c>
      <c r="B243" s="49" t="s">
        <v>489</v>
      </c>
      <c r="C243" s="49" t="s">
        <v>2</v>
      </c>
      <c r="D243" s="50" t="s">
        <v>393</v>
      </c>
      <c r="E243" s="51">
        <v>0.2</v>
      </c>
      <c r="F243" s="55" t="s">
        <v>479</v>
      </c>
      <c r="G243" s="56"/>
      <c r="H243" s="48"/>
    </row>
    <row r="244" spans="1:8" hidden="1" x14ac:dyDescent="0.35">
      <c r="A244" s="49" t="s">
        <v>396</v>
      </c>
      <c r="B244" s="49" t="s">
        <v>489</v>
      </c>
      <c r="C244" s="49" t="s">
        <v>2</v>
      </c>
      <c r="D244" s="50" t="s">
        <v>395</v>
      </c>
      <c r="E244" s="51">
        <v>0.1</v>
      </c>
      <c r="F244" s="55" t="s">
        <v>479</v>
      </c>
      <c r="G244" s="56"/>
      <c r="H244" s="48"/>
    </row>
    <row r="245" spans="1:8" hidden="1" x14ac:dyDescent="0.35">
      <c r="A245" s="49" t="s">
        <v>398</v>
      </c>
      <c r="B245" s="49" t="s">
        <v>489</v>
      </c>
      <c r="C245" s="49" t="s">
        <v>2</v>
      </c>
      <c r="D245" s="50" t="s">
        <v>397</v>
      </c>
      <c r="E245" s="51">
        <v>0.15</v>
      </c>
      <c r="F245" s="55" t="s">
        <v>479</v>
      </c>
      <c r="G245" s="56"/>
      <c r="H245" s="48"/>
    </row>
    <row r="246" spans="1:8" hidden="1" x14ac:dyDescent="0.35">
      <c r="A246" s="49" t="s">
        <v>400</v>
      </c>
      <c r="B246" s="49" t="s">
        <v>489</v>
      </c>
      <c r="C246" s="49" t="s">
        <v>2</v>
      </c>
      <c r="D246" s="50" t="s">
        <v>399</v>
      </c>
      <c r="E246" s="51">
        <v>7.0000000000000007E-2</v>
      </c>
      <c r="F246" s="55" t="s">
        <v>478</v>
      </c>
      <c r="G246" s="56"/>
      <c r="H246" s="48"/>
    </row>
    <row r="247" spans="1:8" hidden="1" x14ac:dyDescent="0.35">
      <c r="A247" s="49" t="s">
        <v>402</v>
      </c>
      <c r="B247" s="49" t="s">
        <v>489</v>
      </c>
      <c r="C247" s="49" t="s">
        <v>2</v>
      </c>
      <c r="D247" s="50" t="s">
        <v>401</v>
      </c>
      <c r="E247" s="51">
        <v>7.0000000000000007E-2</v>
      </c>
      <c r="F247" s="55" t="s">
        <v>479</v>
      </c>
      <c r="G247" s="56"/>
      <c r="H247" s="48"/>
    </row>
    <row r="248" spans="1:8" hidden="1" x14ac:dyDescent="0.35">
      <c r="A248" s="49" t="s">
        <v>511</v>
      </c>
      <c r="B248" s="49" t="s">
        <v>489</v>
      </c>
      <c r="C248" s="49" t="s">
        <v>55</v>
      </c>
      <c r="D248" s="50" t="s">
        <v>404</v>
      </c>
      <c r="E248" s="51">
        <v>0.5</v>
      </c>
      <c r="F248" s="55" t="s">
        <v>479</v>
      </c>
      <c r="G248" s="49" t="s">
        <v>403</v>
      </c>
      <c r="H248" s="48"/>
    </row>
    <row r="249" spans="1:8" hidden="1" x14ac:dyDescent="0.35">
      <c r="A249" s="49" t="s">
        <v>512</v>
      </c>
      <c r="B249" s="49" t="s">
        <v>489</v>
      </c>
      <c r="C249" s="49" t="s">
        <v>55</v>
      </c>
      <c r="D249" s="50" t="s">
        <v>405</v>
      </c>
      <c r="E249" s="51">
        <v>0.4</v>
      </c>
      <c r="F249" s="55" t="s">
        <v>478</v>
      </c>
      <c r="G249" s="49" t="s">
        <v>403</v>
      </c>
      <c r="H249" s="48"/>
    </row>
    <row r="250" spans="1:8" hidden="1" x14ac:dyDescent="0.35">
      <c r="A250" s="49" t="s">
        <v>407</v>
      </c>
      <c r="B250" s="49" t="s">
        <v>489</v>
      </c>
      <c r="C250" s="49" t="s">
        <v>55</v>
      </c>
      <c r="D250" s="50" t="s">
        <v>406</v>
      </c>
      <c r="E250" s="51">
        <v>0.2</v>
      </c>
      <c r="F250" s="55" t="s">
        <v>478</v>
      </c>
      <c r="G250" s="49" t="s">
        <v>403</v>
      </c>
      <c r="H250" s="48"/>
    </row>
    <row r="251" spans="1:8" hidden="1" x14ac:dyDescent="0.35">
      <c r="A251" s="49" t="s">
        <v>409</v>
      </c>
      <c r="B251" s="49" t="s">
        <v>489</v>
      </c>
      <c r="C251" s="49" t="s">
        <v>55</v>
      </c>
      <c r="D251" s="50" t="s">
        <v>408</v>
      </c>
      <c r="E251" s="51">
        <v>0.2</v>
      </c>
      <c r="F251" s="55" t="s">
        <v>479</v>
      </c>
      <c r="G251" s="49" t="s">
        <v>403</v>
      </c>
      <c r="H251" s="48"/>
    </row>
    <row r="252" spans="1:8" hidden="1" x14ac:dyDescent="0.35">
      <c r="A252" s="49" t="s">
        <v>513</v>
      </c>
      <c r="B252" s="49" t="s">
        <v>489</v>
      </c>
      <c r="C252" s="49" t="s">
        <v>4</v>
      </c>
      <c r="D252" s="50" t="s">
        <v>410</v>
      </c>
      <c r="E252" s="51">
        <v>0.5</v>
      </c>
      <c r="F252" s="55" t="s">
        <v>479</v>
      </c>
      <c r="G252" s="49" t="s">
        <v>403</v>
      </c>
      <c r="H252" s="48"/>
    </row>
    <row r="253" spans="1:8" hidden="1" x14ac:dyDescent="0.35">
      <c r="A253" s="49" t="s">
        <v>514</v>
      </c>
      <c r="B253" s="49" t="s">
        <v>489</v>
      </c>
      <c r="C253" s="49" t="s">
        <v>4</v>
      </c>
      <c r="D253" s="50" t="s">
        <v>411</v>
      </c>
      <c r="E253" s="51">
        <v>0.5</v>
      </c>
      <c r="F253" s="55" t="s">
        <v>479</v>
      </c>
      <c r="G253" s="49" t="s">
        <v>403</v>
      </c>
      <c r="H253" s="48"/>
    </row>
    <row r="254" spans="1:8" hidden="1" x14ac:dyDescent="0.35">
      <c r="A254" s="49" t="s">
        <v>515</v>
      </c>
      <c r="B254" s="49" t="s">
        <v>489</v>
      </c>
      <c r="C254" s="49" t="s">
        <v>4</v>
      </c>
      <c r="D254" s="50" t="s">
        <v>412</v>
      </c>
      <c r="E254" s="51">
        <v>0.5</v>
      </c>
      <c r="F254" s="55" t="s">
        <v>478</v>
      </c>
      <c r="G254" s="49" t="s">
        <v>403</v>
      </c>
      <c r="H254" s="48"/>
    </row>
    <row r="255" spans="1:8" hidden="1" x14ac:dyDescent="0.35">
      <c r="A255" s="49" t="s">
        <v>516</v>
      </c>
      <c r="B255" s="49" t="s">
        <v>489</v>
      </c>
      <c r="C255" s="49" t="s">
        <v>4</v>
      </c>
      <c r="D255" s="50" t="s">
        <v>413</v>
      </c>
      <c r="E255" s="51">
        <v>0.4</v>
      </c>
      <c r="F255" s="55" t="s">
        <v>479</v>
      </c>
      <c r="G255" s="49" t="s">
        <v>403</v>
      </c>
      <c r="H255" s="48"/>
    </row>
    <row r="256" spans="1:8" hidden="1" x14ac:dyDescent="0.35">
      <c r="A256" s="49" t="s">
        <v>415</v>
      </c>
      <c r="B256" s="49" t="s">
        <v>489</v>
      </c>
      <c r="C256" s="49" t="s">
        <v>2</v>
      </c>
      <c r="D256" s="50" t="s">
        <v>414</v>
      </c>
      <c r="E256" s="51">
        <v>0.2</v>
      </c>
      <c r="F256" s="55" t="s">
        <v>479</v>
      </c>
      <c r="G256" s="49" t="s">
        <v>403</v>
      </c>
      <c r="H256" s="48"/>
    </row>
    <row r="257" spans="1:8" hidden="1" x14ac:dyDescent="0.35">
      <c r="A257" s="49" t="s">
        <v>417</v>
      </c>
      <c r="B257" s="49" t="s">
        <v>489</v>
      </c>
      <c r="C257" s="49" t="s">
        <v>82</v>
      </c>
      <c r="D257" s="50" t="s">
        <v>416</v>
      </c>
      <c r="E257" s="51">
        <v>0.4</v>
      </c>
      <c r="F257" s="55" t="s">
        <v>478</v>
      </c>
      <c r="G257" s="49" t="s">
        <v>403</v>
      </c>
      <c r="H257" s="48"/>
    </row>
    <row r="258" spans="1:8" hidden="1" x14ac:dyDescent="0.35">
      <c r="A258" s="49" t="s">
        <v>419</v>
      </c>
      <c r="B258" s="49" t="s">
        <v>489</v>
      </c>
      <c r="C258" s="49" t="s">
        <v>55</v>
      </c>
      <c r="D258" s="50" t="s">
        <v>418</v>
      </c>
      <c r="E258" s="51">
        <v>0.2</v>
      </c>
      <c r="F258" s="55" t="s">
        <v>479</v>
      </c>
      <c r="G258" s="56"/>
      <c r="H258" s="48"/>
    </row>
    <row r="259" spans="1:8" hidden="1" x14ac:dyDescent="0.35">
      <c r="A259" s="49" t="s">
        <v>421</v>
      </c>
      <c r="B259" s="49" t="s">
        <v>489</v>
      </c>
      <c r="C259" s="49" t="s">
        <v>55</v>
      </c>
      <c r="D259" s="50" t="s">
        <v>420</v>
      </c>
      <c r="E259" s="51">
        <v>0.12</v>
      </c>
      <c r="F259" s="55" t="s">
        <v>478</v>
      </c>
      <c r="G259" s="56"/>
      <c r="H259" s="48"/>
    </row>
    <row r="260" spans="1:8" hidden="1" x14ac:dyDescent="0.35">
      <c r="A260" s="49" t="s">
        <v>423</v>
      </c>
      <c r="B260" s="49" t="s">
        <v>489</v>
      </c>
      <c r="C260" s="49" t="s">
        <v>55</v>
      </c>
      <c r="D260" s="49" t="s">
        <v>422</v>
      </c>
      <c r="E260" s="54">
        <v>0.2</v>
      </c>
      <c r="F260" s="52" t="s">
        <v>478</v>
      </c>
      <c r="G260" s="53"/>
      <c r="H260" s="48"/>
    </row>
    <row r="261" spans="1:8" hidden="1" x14ac:dyDescent="0.35">
      <c r="A261" s="49" t="s">
        <v>425</v>
      </c>
      <c r="B261" s="49" t="s">
        <v>489</v>
      </c>
      <c r="C261" s="49" t="s">
        <v>55</v>
      </c>
      <c r="D261" s="49" t="s">
        <v>424</v>
      </c>
      <c r="E261" s="54">
        <v>0.2</v>
      </c>
      <c r="F261" s="52" t="s">
        <v>478</v>
      </c>
      <c r="G261" s="53"/>
      <c r="H261" s="48"/>
    </row>
    <row r="262" spans="1:8" hidden="1" x14ac:dyDescent="0.35">
      <c r="A262" s="49" t="s">
        <v>426</v>
      </c>
      <c r="B262" s="49" t="s">
        <v>489</v>
      </c>
      <c r="C262" s="49" t="s">
        <v>55</v>
      </c>
      <c r="D262" s="50" t="s">
        <v>420</v>
      </c>
      <c r="E262" s="54">
        <v>0.12</v>
      </c>
      <c r="F262" s="52" t="s">
        <v>478</v>
      </c>
      <c r="G262" s="53"/>
      <c r="H262" s="48"/>
    </row>
    <row r="263" spans="1:8" hidden="1" x14ac:dyDescent="0.35">
      <c r="A263" s="49" t="s">
        <v>428</v>
      </c>
      <c r="B263" s="49" t="s">
        <v>489</v>
      </c>
      <c r="C263" s="49" t="s">
        <v>55</v>
      </c>
      <c r="D263" s="50" t="s">
        <v>427</v>
      </c>
      <c r="E263" s="51">
        <v>0.2</v>
      </c>
      <c r="F263" s="55" t="s">
        <v>479</v>
      </c>
      <c r="G263" s="56"/>
      <c r="H263" s="48"/>
    </row>
    <row r="264" spans="1:8" hidden="1" x14ac:dyDescent="0.35">
      <c r="A264" s="49" t="s">
        <v>430</v>
      </c>
      <c r="B264" s="49" t="s">
        <v>489</v>
      </c>
      <c r="C264" s="49" t="s">
        <v>55</v>
      </c>
      <c r="D264" s="50" t="s">
        <v>429</v>
      </c>
      <c r="E264" s="54">
        <v>0.17</v>
      </c>
      <c r="F264" s="52" t="s">
        <v>479</v>
      </c>
      <c r="G264" s="53"/>
      <c r="H264" s="48"/>
    </row>
    <row r="265" spans="1:8" hidden="1" x14ac:dyDescent="0.35">
      <c r="A265" s="49" t="s">
        <v>432</v>
      </c>
      <c r="B265" s="49" t="s">
        <v>489</v>
      </c>
      <c r="C265" s="49" t="s">
        <v>55</v>
      </c>
      <c r="D265" s="50" t="s">
        <v>431</v>
      </c>
      <c r="E265" s="54">
        <v>0.14000000000000001</v>
      </c>
      <c r="F265" s="55" t="s">
        <v>478</v>
      </c>
      <c r="G265" s="56"/>
      <c r="H265" s="48"/>
    </row>
    <row r="266" spans="1:8" hidden="1" x14ac:dyDescent="0.35">
      <c r="A266" s="49" t="s">
        <v>434</v>
      </c>
      <c r="B266" s="49" t="s">
        <v>489</v>
      </c>
      <c r="C266" s="49" t="s">
        <v>55</v>
      </c>
      <c r="D266" s="50" t="s">
        <v>433</v>
      </c>
      <c r="E266" s="54">
        <v>0.14000000000000001</v>
      </c>
      <c r="F266" s="52" t="s">
        <v>478</v>
      </c>
      <c r="G266" s="53"/>
      <c r="H266" s="48"/>
    </row>
    <row r="267" spans="1:8" hidden="1" x14ac:dyDescent="0.35">
      <c r="A267" s="49" t="s">
        <v>436</v>
      </c>
      <c r="B267" s="49" t="s">
        <v>489</v>
      </c>
      <c r="C267" s="49" t="s">
        <v>55</v>
      </c>
      <c r="D267" s="50" t="s">
        <v>435</v>
      </c>
      <c r="E267" s="54">
        <v>0.14000000000000001</v>
      </c>
      <c r="F267" s="52" t="s">
        <v>478</v>
      </c>
      <c r="G267" s="53"/>
      <c r="H267" s="48"/>
    </row>
    <row r="268" spans="1:8" hidden="1" x14ac:dyDescent="0.35">
      <c r="A268" s="49" t="s">
        <v>438</v>
      </c>
      <c r="B268" s="49" t="s">
        <v>489</v>
      </c>
      <c r="C268" s="49" t="s">
        <v>55</v>
      </c>
      <c r="D268" s="50" t="s">
        <v>437</v>
      </c>
      <c r="E268" s="54">
        <v>0.2</v>
      </c>
      <c r="F268" s="52" t="s">
        <v>479</v>
      </c>
      <c r="G268" s="53"/>
      <c r="H268" s="48"/>
    </row>
    <row r="269" spans="1:8" hidden="1" x14ac:dyDescent="0.35">
      <c r="A269" s="49" t="s">
        <v>440</v>
      </c>
      <c r="B269" s="49" t="s">
        <v>489</v>
      </c>
      <c r="C269" s="49" t="s">
        <v>55</v>
      </c>
      <c r="D269" s="50" t="s">
        <v>439</v>
      </c>
      <c r="E269" s="54">
        <v>0.15</v>
      </c>
      <c r="F269" s="55" t="s">
        <v>479</v>
      </c>
      <c r="G269" s="56"/>
      <c r="H269" s="48"/>
    </row>
    <row r="270" spans="1:8" hidden="1" x14ac:dyDescent="0.35">
      <c r="A270" s="49" t="s">
        <v>442</v>
      </c>
      <c r="B270" s="49" t="s">
        <v>489</v>
      </c>
      <c r="C270" s="49" t="s">
        <v>55</v>
      </c>
      <c r="D270" s="50" t="s">
        <v>441</v>
      </c>
      <c r="E270" s="54">
        <v>0.2</v>
      </c>
      <c r="F270" s="55" t="s">
        <v>479</v>
      </c>
      <c r="G270" s="56"/>
      <c r="H270" s="48"/>
    </row>
    <row r="271" spans="1:8" hidden="1" x14ac:dyDescent="0.35">
      <c r="A271" s="49" t="s">
        <v>444</v>
      </c>
      <c r="B271" s="49" t="s">
        <v>489</v>
      </c>
      <c r="C271" s="49" t="s">
        <v>55</v>
      </c>
      <c r="D271" s="50" t="s">
        <v>443</v>
      </c>
      <c r="E271" s="54">
        <v>0.16</v>
      </c>
      <c r="F271" s="55" t="s">
        <v>479</v>
      </c>
      <c r="G271" s="56"/>
      <c r="H271" s="48"/>
    </row>
    <row r="272" spans="1:8" hidden="1" x14ac:dyDescent="0.35">
      <c r="A272" s="49" t="s">
        <v>446</v>
      </c>
      <c r="B272" s="49" t="s">
        <v>489</v>
      </c>
      <c r="C272" s="49" t="s">
        <v>55</v>
      </c>
      <c r="D272" s="50" t="s">
        <v>445</v>
      </c>
      <c r="E272" s="54">
        <v>0.15</v>
      </c>
      <c r="F272" s="55" t="s">
        <v>479</v>
      </c>
      <c r="G272" s="56"/>
      <c r="H272" s="48"/>
    </row>
    <row r="273" spans="1:8" hidden="1" x14ac:dyDescent="0.35">
      <c r="A273" s="49" t="s">
        <v>448</v>
      </c>
      <c r="B273" s="49" t="s">
        <v>489</v>
      </c>
      <c r="C273" s="49" t="s">
        <v>55</v>
      </c>
      <c r="D273" s="50" t="s">
        <v>447</v>
      </c>
      <c r="E273" s="51">
        <v>0.2</v>
      </c>
      <c r="F273" s="55" t="s">
        <v>479</v>
      </c>
      <c r="G273" s="56"/>
      <c r="H273" s="48"/>
    </row>
    <row r="274" spans="1:8" hidden="1" x14ac:dyDescent="0.35">
      <c r="A274" s="49" t="s">
        <v>450</v>
      </c>
      <c r="B274" s="49" t="s">
        <v>489</v>
      </c>
      <c r="C274" s="49" t="s">
        <v>55</v>
      </c>
      <c r="D274" s="50" t="s">
        <v>449</v>
      </c>
      <c r="E274" s="51">
        <v>0.16</v>
      </c>
      <c r="F274" s="55" t="s">
        <v>479</v>
      </c>
      <c r="G274" s="56"/>
      <c r="H274" s="48"/>
    </row>
    <row r="275" spans="1:8" hidden="1" x14ac:dyDescent="0.35">
      <c r="A275" s="49" t="s">
        <v>452</v>
      </c>
      <c r="B275" s="49" t="s">
        <v>489</v>
      </c>
      <c r="C275" s="49" t="s">
        <v>55</v>
      </c>
      <c r="D275" s="50" t="s">
        <v>451</v>
      </c>
      <c r="E275" s="51">
        <v>0.09</v>
      </c>
      <c r="F275" s="55" t="s">
        <v>478</v>
      </c>
      <c r="G275" s="56"/>
      <c r="H275" s="48"/>
    </row>
    <row r="276" spans="1:8" hidden="1" x14ac:dyDescent="0.35">
      <c r="A276" s="49" t="s">
        <v>454</v>
      </c>
      <c r="B276" s="49" t="s">
        <v>489</v>
      </c>
      <c r="C276" s="49" t="s">
        <v>55</v>
      </c>
      <c r="D276" s="50" t="s">
        <v>453</v>
      </c>
      <c r="E276" s="51">
        <v>0.2</v>
      </c>
      <c r="F276" s="55" t="s">
        <v>479</v>
      </c>
      <c r="G276" s="56"/>
      <c r="H276" s="48"/>
    </row>
    <row r="277" spans="1:8" hidden="1" x14ac:dyDescent="0.35">
      <c r="A277" s="49" t="s">
        <v>456</v>
      </c>
      <c r="B277" s="49" t="s">
        <v>489</v>
      </c>
      <c r="C277" s="49" t="s">
        <v>55</v>
      </c>
      <c r="D277" s="50" t="s">
        <v>455</v>
      </c>
      <c r="E277" s="54">
        <v>0.25</v>
      </c>
      <c r="F277" s="52" t="s">
        <v>479</v>
      </c>
      <c r="G277" s="53"/>
      <c r="H277" s="48"/>
    </row>
    <row r="278" spans="1:8" hidden="1" x14ac:dyDescent="0.35">
      <c r="A278" s="49" t="s">
        <v>459</v>
      </c>
      <c r="B278" s="49" t="s">
        <v>457</v>
      </c>
      <c r="C278" s="49" t="s">
        <v>457</v>
      </c>
      <c r="D278" s="50" t="s">
        <v>458</v>
      </c>
      <c r="E278" s="54">
        <v>0.15</v>
      </c>
      <c r="F278" s="55"/>
      <c r="G278" s="49" t="s">
        <v>498</v>
      </c>
      <c r="H278" s="48"/>
    </row>
    <row r="279" spans="1:8" hidden="1" x14ac:dyDescent="0.35">
      <c r="A279" s="49" t="s">
        <v>461</v>
      </c>
      <c r="B279" s="49" t="s">
        <v>457</v>
      </c>
      <c r="C279" s="49" t="s">
        <v>457</v>
      </c>
      <c r="D279" s="50" t="s">
        <v>460</v>
      </c>
      <c r="E279" s="54">
        <v>0.15</v>
      </c>
      <c r="F279" s="55"/>
      <c r="G279" s="49" t="s">
        <v>498</v>
      </c>
      <c r="H279" s="48"/>
    </row>
    <row r="280" spans="1:8" hidden="1" x14ac:dyDescent="0.35">
      <c r="A280" s="49" t="s">
        <v>463</v>
      </c>
      <c r="B280" s="49" t="s">
        <v>457</v>
      </c>
      <c r="C280" s="49" t="s">
        <v>457</v>
      </c>
      <c r="D280" s="50" t="s">
        <v>462</v>
      </c>
      <c r="E280" s="54">
        <v>0.15</v>
      </c>
      <c r="F280" s="55"/>
      <c r="G280" s="49" t="s">
        <v>498</v>
      </c>
      <c r="H280" s="48"/>
    </row>
    <row r="281" spans="1:8" hidden="1" x14ac:dyDescent="0.35">
      <c r="A281" s="49" t="s">
        <v>465</v>
      </c>
      <c r="B281" s="49" t="s">
        <v>457</v>
      </c>
      <c r="C281" s="49" t="s">
        <v>457</v>
      </c>
      <c r="D281" s="50" t="s">
        <v>464</v>
      </c>
      <c r="E281" s="54">
        <v>0.15</v>
      </c>
      <c r="F281" s="55"/>
      <c r="G281" s="49" t="s">
        <v>498</v>
      </c>
      <c r="H281" s="48"/>
    </row>
    <row r="282" spans="1:8" hidden="1" x14ac:dyDescent="0.35">
      <c r="A282" s="49" t="s">
        <v>467</v>
      </c>
      <c r="B282" s="49" t="s">
        <v>457</v>
      </c>
      <c r="C282" s="49" t="s">
        <v>457</v>
      </c>
      <c r="D282" s="50" t="s">
        <v>466</v>
      </c>
      <c r="E282" s="54">
        <v>0.39</v>
      </c>
      <c r="F282" s="55"/>
      <c r="G282" s="49" t="s">
        <v>498</v>
      </c>
      <c r="H282" s="48"/>
    </row>
    <row r="283" spans="1:8" hidden="1" x14ac:dyDescent="0.35">
      <c r="A283" s="49" t="s">
        <v>469</v>
      </c>
      <c r="B283" s="49" t="s">
        <v>457</v>
      </c>
      <c r="C283" s="49" t="s">
        <v>457</v>
      </c>
      <c r="D283" s="50" t="s">
        <v>468</v>
      </c>
      <c r="E283" s="54">
        <v>0.2</v>
      </c>
      <c r="F283" s="55"/>
      <c r="G283" s="49" t="s">
        <v>498</v>
      </c>
      <c r="H283" s="48"/>
    </row>
    <row r="284" spans="1:8" hidden="1" x14ac:dyDescent="0.35">
      <c r="A284" s="49" t="s">
        <v>471</v>
      </c>
      <c r="B284" s="49" t="s">
        <v>457</v>
      </c>
      <c r="C284" s="49" t="s">
        <v>457</v>
      </c>
      <c r="D284" s="50" t="s">
        <v>470</v>
      </c>
      <c r="E284" s="54">
        <v>0.39</v>
      </c>
      <c r="F284" s="55"/>
      <c r="G284" s="49" t="s">
        <v>498</v>
      </c>
      <c r="H284" s="48"/>
    </row>
    <row r="285" spans="1:8" hidden="1" x14ac:dyDescent="0.35">
      <c r="A285" s="49" t="s">
        <v>473</v>
      </c>
      <c r="B285" s="49" t="s">
        <v>457</v>
      </c>
      <c r="C285" s="49" t="s">
        <v>457</v>
      </c>
      <c r="D285" s="50" t="s">
        <v>472</v>
      </c>
      <c r="E285" s="54">
        <v>0.49</v>
      </c>
      <c r="F285" s="55"/>
      <c r="G285" s="49" t="s">
        <v>498</v>
      </c>
      <c r="H285" s="48"/>
    </row>
  </sheetData>
  <sheetProtection algorithmName="SHA-512" hashValue="wl6fbF2msDieZa/QNe/yt95CPAIJfnQSkxNUm7O8rghv8lh5TJsj89LGxaFsDYennmZ8MvsFOx10Q13Bi9sMGA==" saltValue="Uvn8K8/g8Zr7sz0Xi+JLXQ==" spinCount="100000" sheet="1" selectLockedCells="1"/>
  <mergeCells count="17">
    <mergeCell ref="B5:B6"/>
    <mergeCell ref="B2:B3"/>
    <mergeCell ref="A2:A3"/>
    <mergeCell ref="A5:A6"/>
    <mergeCell ref="A8:A9"/>
    <mergeCell ref="B8:B9"/>
    <mergeCell ref="A11:A12"/>
    <mergeCell ref="B22:B26"/>
    <mergeCell ref="A22:A26"/>
    <mergeCell ref="B37:B38"/>
    <mergeCell ref="B11:B12"/>
    <mergeCell ref="A18:A19"/>
    <mergeCell ref="A37:A38"/>
    <mergeCell ref="B18:B20"/>
    <mergeCell ref="B28:B29"/>
    <mergeCell ref="B31:B32"/>
    <mergeCell ref="B34:B35"/>
  </mergeCells>
  <dataValidations count="12">
    <dataValidation type="list" allowBlank="1" showInputMessage="1" showErrorMessage="1" sqref="C5:C6" xr:uid="{172ADD5B-37FD-4E2D-998F-39D56132AC87}">
      <formula1>$A$53:$A$68</formula1>
    </dataValidation>
    <dataValidation type="list" allowBlank="1" showInputMessage="1" showErrorMessage="1" sqref="C8:C9" xr:uid="{E6629468-E8B0-434F-A9F4-10D92C86615F}">
      <formula1>$A$69:$A$81</formula1>
    </dataValidation>
    <dataValidation type="list" allowBlank="1" showInputMessage="1" showErrorMessage="1" sqref="C11:C12" xr:uid="{4ACFEC89-0EBD-4DE5-8CC8-B30B7676731F}">
      <formula1>$A$82:$A$92</formula1>
    </dataValidation>
    <dataValidation type="list" allowBlank="1" showInputMessage="1" showErrorMessage="1" sqref="C14" xr:uid="{888AF53B-925E-42C8-B0E3-364C418FF70E}">
      <formula1>$A$93:$A$101</formula1>
    </dataValidation>
    <dataValidation type="list" allowBlank="1" showInputMessage="1" showErrorMessage="1" sqref="C16" xr:uid="{17B3CDC7-95B5-4EFC-B540-16AB99412893}">
      <formula1>$A$102:$A$109</formula1>
    </dataValidation>
    <dataValidation type="list" allowBlank="1" showInputMessage="1" showErrorMessage="1" sqref="C18:C20" xr:uid="{F4ED549F-573B-4696-BEFE-A610BF27C558}">
      <formula1>$A$110:$A$123</formula1>
    </dataValidation>
    <dataValidation type="list" allowBlank="1" showInputMessage="1" showErrorMessage="1" sqref="C22:C26" xr:uid="{3ED80D8F-0804-4237-9D3F-BD3BEEC5A579}">
      <formula1>$A$124:$A$222</formula1>
    </dataValidation>
    <dataValidation type="list" allowBlank="1" showInputMessage="1" showErrorMessage="1" sqref="C28:C29" xr:uid="{257DDA5F-46E6-41D4-B380-EBCCE5D95BC9}">
      <formula1>$A$258:$A$277</formula1>
    </dataValidation>
    <dataValidation type="list" allowBlank="1" showInputMessage="1" showErrorMessage="1" sqref="C31:C32" xr:uid="{BFBB4DF3-47B9-456A-B497-DA0519E29806}">
      <formula1>$A$237:$A$247</formula1>
    </dataValidation>
    <dataValidation type="list" allowBlank="1" showInputMessage="1" showErrorMessage="1" sqref="C34:C35" xr:uid="{200AD23E-51CE-4603-980E-DA3D61C1ADC8}">
      <formula1>$A$223:$A$236</formula1>
    </dataValidation>
    <dataValidation type="list" allowBlank="1" showInputMessage="1" showErrorMessage="1" sqref="C37:C38" xr:uid="{611C9C7C-852B-43DD-8B03-5F03655094DD}">
      <formula1>$A$278:$A$285</formula1>
    </dataValidation>
    <dataValidation type="list" showErrorMessage="1" sqref="C2:C3" xr:uid="{CF65F188-3448-4F89-B95A-17F82004A24D}">
      <formula1>A44:A52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3" name="Scroll Bar 12">
              <controlPr defaultSize="0" autoPict="0">
                <anchor moveWithCells="1">
                  <from>
                    <xdr:col>4</xdr:col>
                    <xdr:colOff>12700</xdr:colOff>
                    <xdr:row>0</xdr:row>
                    <xdr:rowOff>184150</xdr:rowOff>
                  </from>
                  <to>
                    <xdr:col>4</xdr:col>
                    <xdr:colOff>844550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4" name="Scroll Bar 14">
              <controlPr defaultSize="0" autoPict="0">
                <anchor moveWithCells="1">
                  <from>
                    <xdr:col>4</xdr:col>
                    <xdr:colOff>12700</xdr:colOff>
                    <xdr:row>2</xdr:row>
                    <xdr:rowOff>0</xdr:rowOff>
                  </from>
                  <to>
                    <xdr:col>4</xdr:col>
                    <xdr:colOff>844550</xdr:colOff>
                    <xdr:row>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Scroll Bar 15">
              <controlPr defaultSize="0" autoPict="0">
                <anchor moveWithCells="1">
                  <from>
                    <xdr:col>4</xdr:col>
                    <xdr:colOff>6350</xdr:colOff>
                    <xdr:row>4</xdr:row>
                    <xdr:rowOff>0</xdr:rowOff>
                  </from>
                  <to>
                    <xdr:col>4</xdr:col>
                    <xdr:colOff>838200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Scroll Bar 16">
              <controlPr defaultSize="0" autoPict="0">
                <anchor moveWithCells="1">
                  <from>
                    <xdr:col>4</xdr:col>
                    <xdr:colOff>6350</xdr:colOff>
                    <xdr:row>5</xdr:row>
                    <xdr:rowOff>6350</xdr:rowOff>
                  </from>
                  <to>
                    <xdr:col>4</xdr:col>
                    <xdr:colOff>838200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Scroll Bar 17">
              <controlPr defaultSize="0" autoPict="0">
                <anchor moveWithCells="1">
                  <from>
                    <xdr:col>4</xdr:col>
                    <xdr:colOff>6350</xdr:colOff>
                    <xdr:row>7</xdr:row>
                    <xdr:rowOff>0</xdr:rowOff>
                  </from>
                  <to>
                    <xdr:col>4</xdr:col>
                    <xdr:colOff>838200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Scroll Bar 18">
              <controlPr defaultSize="0" autoPict="0">
                <anchor moveWithCells="1">
                  <from>
                    <xdr:col>4</xdr:col>
                    <xdr:colOff>6350</xdr:colOff>
                    <xdr:row>8</xdr:row>
                    <xdr:rowOff>6350</xdr:rowOff>
                  </from>
                  <to>
                    <xdr:col>4</xdr:col>
                    <xdr:colOff>838200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Scroll Bar 19">
              <controlPr defaultSize="0" autoPict="0">
                <anchor moveWithCells="1">
                  <from>
                    <xdr:col>4</xdr:col>
                    <xdr:colOff>6350</xdr:colOff>
                    <xdr:row>9</xdr:row>
                    <xdr:rowOff>177800</xdr:rowOff>
                  </from>
                  <to>
                    <xdr:col>4</xdr:col>
                    <xdr:colOff>838200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Scroll Bar 20">
              <controlPr defaultSize="0" autoPict="0">
                <anchor moveWithCells="1">
                  <from>
                    <xdr:col>4</xdr:col>
                    <xdr:colOff>6350</xdr:colOff>
                    <xdr:row>10</xdr:row>
                    <xdr:rowOff>184150</xdr:rowOff>
                  </from>
                  <to>
                    <xdr:col>4</xdr:col>
                    <xdr:colOff>838200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Scroll Bar 21">
              <controlPr defaultSize="0" autoPict="0">
                <anchor moveWithCells="1">
                  <from>
                    <xdr:col>4</xdr:col>
                    <xdr:colOff>0</xdr:colOff>
                    <xdr:row>16</xdr:row>
                    <xdr:rowOff>184150</xdr:rowOff>
                  </from>
                  <to>
                    <xdr:col>4</xdr:col>
                    <xdr:colOff>831850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Scroll Bar 22">
              <controlPr defaultSiz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4</xdr:col>
                    <xdr:colOff>831850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Scroll Bar 23">
              <controlPr defaultSize="0" autoPict="0">
                <anchor moveWithCells="1">
                  <from>
                    <xdr:col>4</xdr:col>
                    <xdr:colOff>6350</xdr:colOff>
                    <xdr:row>20</xdr:row>
                    <xdr:rowOff>184150</xdr:rowOff>
                  </from>
                  <to>
                    <xdr:col>4</xdr:col>
                    <xdr:colOff>838200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Scroll Bar 24">
              <controlPr defaultSize="0" autoPict="0">
                <anchor moveWithCells="1">
                  <from>
                    <xdr:col>4</xdr:col>
                    <xdr:colOff>6350</xdr:colOff>
                    <xdr:row>21</xdr:row>
                    <xdr:rowOff>184150</xdr:rowOff>
                  </from>
                  <to>
                    <xdr:col>4</xdr:col>
                    <xdr:colOff>838200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Scroll Bar 25">
              <controlPr defaultSize="0" autoPict="0">
                <anchor moveWithCells="1">
                  <from>
                    <xdr:col>4</xdr:col>
                    <xdr:colOff>6350</xdr:colOff>
                    <xdr:row>23</xdr:row>
                    <xdr:rowOff>0</xdr:rowOff>
                  </from>
                  <to>
                    <xdr:col>4</xdr:col>
                    <xdr:colOff>838200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Scroll Bar 26">
              <controlPr defaultSize="0" autoPict="0">
                <anchor moveWithCells="1">
                  <from>
                    <xdr:col>4</xdr:col>
                    <xdr:colOff>6350</xdr:colOff>
                    <xdr:row>24</xdr:row>
                    <xdr:rowOff>6350</xdr:rowOff>
                  </from>
                  <to>
                    <xdr:col>4</xdr:col>
                    <xdr:colOff>838200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Scroll Bar 27">
              <controlPr defaultSize="0" autoPict="0">
                <anchor moveWithCells="1">
                  <from>
                    <xdr:col>4</xdr:col>
                    <xdr:colOff>12700</xdr:colOff>
                    <xdr:row>12</xdr:row>
                    <xdr:rowOff>184150</xdr:rowOff>
                  </from>
                  <to>
                    <xdr:col>4</xdr:col>
                    <xdr:colOff>844550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Scroll Bar 28">
              <controlPr defaultSize="0" autoPict="0">
                <anchor moveWithCells="1">
                  <from>
                    <xdr:col>4</xdr:col>
                    <xdr:colOff>6350</xdr:colOff>
                    <xdr:row>15</xdr:row>
                    <xdr:rowOff>6350</xdr:rowOff>
                  </from>
                  <to>
                    <xdr:col>4</xdr:col>
                    <xdr:colOff>838200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Scroll Bar 30">
              <controlPr defaultSize="0" autoPict="0">
                <anchor moveWithCells="1">
                  <from>
                    <xdr:col>4</xdr:col>
                    <xdr:colOff>6350</xdr:colOff>
                    <xdr:row>25</xdr:row>
                    <xdr:rowOff>6350</xdr:rowOff>
                  </from>
                  <to>
                    <xdr:col>4</xdr:col>
                    <xdr:colOff>838200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Scroll Bar 33">
              <controlPr defaultSize="0" autoPict="0">
                <anchor moveWithCells="1">
                  <from>
                    <xdr:col>4</xdr:col>
                    <xdr:colOff>6350</xdr:colOff>
                    <xdr:row>27</xdr:row>
                    <xdr:rowOff>6350</xdr:rowOff>
                  </from>
                  <to>
                    <xdr:col>4</xdr:col>
                    <xdr:colOff>838200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Scroll Bar 34">
              <controlPr defaultSize="0" autoPict="0">
                <anchor moveWithCells="1">
                  <from>
                    <xdr:col>4</xdr:col>
                    <xdr:colOff>6350</xdr:colOff>
                    <xdr:row>30</xdr:row>
                    <xdr:rowOff>6350</xdr:rowOff>
                  </from>
                  <to>
                    <xdr:col>4</xdr:col>
                    <xdr:colOff>838200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Scroll Bar 35">
              <controlPr defaultSize="0" autoPict="0">
                <anchor moveWithCells="1">
                  <from>
                    <xdr:col>4</xdr:col>
                    <xdr:colOff>6350</xdr:colOff>
                    <xdr:row>33</xdr:row>
                    <xdr:rowOff>6350</xdr:rowOff>
                  </from>
                  <to>
                    <xdr:col>4</xdr:col>
                    <xdr:colOff>838200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3" name="Scroll Bar 36">
              <controlPr defaultSize="0" autoPict="0">
                <anchor moveWithCells="1">
                  <from>
                    <xdr:col>4</xdr:col>
                    <xdr:colOff>6350</xdr:colOff>
                    <xdr:row>36</xdr:row>
                    <xdr:rowOff>6350</xdr:rowOff>
                  </from>
                  <to>
                    <xdr:col>4</xdr:col>
                    <xdr:colOff>838200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4" name="Scroll Bar 37">
              <controlPr defaultSize="0" autoPict="0">
                <anchor moveWithCells="1">
                  <from>
                    <xdr:col>4</xdr:col>
                    <xdr:colOff>6350</xdr:colOff>
                    <xdr:row>37</xdr:row>
                    <xdr:rowOff>6350</xdr:rowOff>
                  </from>
                  <to>
                    <xdr:col>4</xdr:col>
                    <xdr:colOff>838200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5" name="Scroll Bar 39">
              <controlPr defaultSize="0" autoPict="0">
                <anchor moveWithCells="1">
                  <from>
                    <xdr:col>4</xdr:col>
                    <xdr:colOff>6350</xdr:colOff>
                    <xdr:row>34</xdr:row>
                    <xdr:rowOff>6350</xdr:rowOff>
                  </from>
                  <to>
                    <xdr:col>4</xdr:col>
                    <xdr:colOff>838200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6" name="Scroll Bar 40">
              <controlPr defaultSize="0" autoPict="0">
                <anchor moveWithCells="1">
                  <from>
                    <xdr:col>4</xdr:col>
                    <xdr:colOff>6350</xdr:colOff>
                    <xdr:row>31</xdr:row>
                    <xdr:rowOff>6350</xdr:rowOff>
                  </from>
                  <to>
                    <xdr:col>4</xdr:col>
                    <xdr:colOff>838200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7" name="Scroll Bar 41">
              <controlPr defaultSize="0" autoPict="0">
                <anchor moveWithCells="1">
                  <from>
                    <xdr:col>4</xdr:col>
                    <xdr:colOff>6350</xdr:colOff>
                    <xdr:row>28</xdr:row>
                    <xdr:rowOff>6350</xdr:rowOff>
                  </from>
                  <to>
                    <xdr:col>4</xdr:col>
                    <xdr:colOff>838200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Scroll Bar 43">
              <controlPr defaultSize="0" autoPict="0">
                <anchor moveWithCells="1">
                  <from>
                    <xdr:col>4</xdr:col>
                    <xdr:colOff>0</xdr:colOff>
                    <xdr:row>17</xdr:row>
                    <xdr:rowOff>184150</xdr:rowOff>
                  </from>
                  <to>
                    <xdr:col>4</xdr:col>
                    <xdr:colOff>831850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Scroll Bar 44">
              <controlPr defaultSiz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831850</xdr:colOff>
                    <xdr:row>20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 cartera indexada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2021-04-03T06:10:49Z</dcterms:created>
  <dcterms:modified xsi:type="dcterms:W3CDTF">2021-04-04T08:18:40Z</dcterms:modified>
</cp:coreProperties>
</file>