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lvaro\Proyecto Z\"/>
    </mc:Choice>
  </mc:AlternateContent>
  <xr:revisionPtr revIDLastSave="0" documentId="13_ncr:1_{76BE64AC-6EBF-4D3B-AC7F-EFD8EDD6F20C}" xr6:coauthVersionLast="45" xr6:coauthVersionMax="45" xr10:uidLastSave="{00000000-0000-0000-0000-000000000000}"/>
  <bookViews>
    <workbookView xWindow="-110" yWindow="-110" windowWidth="19420" windowHeight="10420" activeTab="1" xr2:uid="{870D524E-AE51-454D-A0D8-A02156F4DEAD}"/>
  </bookViews>
  <sheets>
    <sheet name="Instrucciones" sheetId="2" r:id="rId1"/>
    <sheet name="Estados financieros" sheetId="1" r:id="rId2"/>
  </sheets>
  <definedNames>
    <definedName name="_xlnm.Print_Titles" localSheetId="1">'Estados financieros'!#REF!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K120" i="1" l="1"/>
  <c r="C78" i="1" l="1"/>
  <c r="D78" i="1"/>
  <c r="E78" i="1"/>
  <c r="F78" i="1"/>
  <c r="G78" i="1"/>
  <c r="H78" i="1"/>
  <c r="I78" i="1"/>
  <c r="J78" i="1"/>
  <c r="C79" i="1"/>
  <c r="D79" i="1"/>
  <c r="E79" i="1"/>
  <c r="F79" i="1"/>
  <c r="G79" i="1"/>
  <c r="H79" i="1"/>
  <c r="I79" i="1"/>
  <c r="J79" i="1"/>
  <c r="C80" i="1"/>
  <c r="D80" i="1"/>
  <c r="E80" i="1"/>
  <c r="F80" i="1"/>
  <c r="G80" i="1"/>
  <c r="H80" i="1"/>
  <c r="I80" i="1"/>
  <c r="J80" i="1"/>
  <c r="C81" i="1"/>
  <c r="D81" i="1"/>
  <c r="E81" i="1"/>
  <c r="F81" i="1"/>
  <c r="G81" i="1"/>
  <c r="H81" i="1"/>
  <c r="I81" i="1"/>
  <c r="J81" i="1"/>
  <c r="K81" i="1"/>
  <c r="K80" i="1"/>
  <c r="K79" i="1"/>
  <c r="K78" i="1"/>
  <c r="C77" i="1"/>
  <c r="D77" i="1"/>
  <c r="E77" i="1"/>
  <c r="F77" i="1"/>
  <c r="G77" i="1"/>
  <c r="H77" i="1"/>
  <c r="I77" i="1"/>
  <c r="J77" i="1"/>
  <c r="K77" i="1"/>
  <c r="H111" i="1" l="1"/>
  <c r="H87" i="1"/>
  <c r="H86" i="1"/>
  <c r="I88" i="1"/>
  <c r="I86" i="1"/>
  <c r="H41" i="1"/>
  <c r="I41" i="1"/>
  <c r="B39" i="1"/>
  <c r="C39" i="1"/>
  <c r="D39" i="1"/>
  <c r="E39" i="1"/>
  <c r="F39" i="1"/>
  <c r="G39" i="1"/>
  <c r="H39" i="1"/>
  <c r="I39" i="1"/>
  <c r="I14" i="1"/>
  <c r="H14" i="1"/>
  <c r="G14" i="1"/>
  <c r="F14" i="1"/>
  <c r="E14" i="1"/>
  <c r="D14" i="1"/>
  <c r="C14" i="1"/>
  <c r="B14" i="1"/>
  <c r="K14" i="1"/>
  <c r="J14" i="1"/>
  <c r="J88" i="1"/>
  <c r="J86" i="1"/>
  <c r="K88" i="1"/>
  <c r="K87" i="1"/>
  <c r="K86" i="1"/>
  <c r="B111" i="1"/>
  <c r="C111" i="1"/>
  <c r="C112" i="1" s="1"/>
  <c r="D111" i="1"/>
  <c r="E111" i="1"/>
  <c r="E112" i="1" s="1"/>
  <c r="F111" i="1"/>
  <c r="F112" i="1" s="1"/>
  <c r="G111" i="1"/>
  <c r="G112" i="1" s="1"/>
  <c r="G115" i="1" s="1"/>
  <c r="I111" i="1"/>
  <c r="I112" i="1" s="1"/>
  <c r="J111" i="1"/>
  <c r="J112" i="1" s="1"/>
  <c r="B112" i="1"/>
  <c r="D112" i="1"/>
  <c r="H112" i="1"/>
  <c r="H115" i="1" s="1"/>
  <c r="K111" i="1"/>
  <c r="K112" i="1" s="1"/>
  <c r="F115" i="1" l="1"/>
  <c r="E115" i="1"/>
  <c r="J115" i="1"/>
  <c r="D115" i="1"/>
  <c r="B115" i="1"/>
  <c r="C115" i="1"/>
  <c r="I115" i="1"/>
  <c r="K115" i="1"/>
  <c r="J41" i="1" l="1"/>
  <c r="K41" i="1"/>
  <c r="J39" i="1"/>
  <c r="K39" i="1"/>
  <c r="B58" i="1" l="1"/>
  <c r="C58" i="1"/>
  <c r="D58" i="1"/>
  <c r="E58" i="1"/>
  <c r="F58" i="1"/>
  <c r="F121" i="1" s="1"/>
  <c r="G58" i="1"/>
  <c r="H58" i="1"/>
  <c r="I58" i="1"/>
  <c r="J58" i="1"/>
  <c r="J65" i="1" s="1"/>
  <c r="K58" i="1"/>
  <c r="K65" i="1" s="1"/>
  <c r="K121" i="1" l="1"/>
  <c r="G65" i="1"/>
  <c r="G121" i="1"/>
  <c r="E65" i="1"/>
  <c r="E121" i="1"/>
  <c r="D65" i="1"/>
  <c r="D121" i="1"/>
  <c r="C65" i="1"/>
  <c r="C121" i="1"/>
  <c r="B65" i="1"/>
  <c r="B121" i="1"/>
  <c r="I65" i="1"/>
  <c r="I121" i="1"/>
  <c r="J121" i="1"/>
  <c r="H65" i="1"/>
  <c r="H121" i="1"/>
  <c r="F65" i="1"/>
  <c r="B49" i="1" l="1"/>
  <c r="B117" i="1" s="1"/>
  <c r="B77" i="1"/>
  <c r="G49" i="1" l="1"/>
  <c r="G117" i="1" s="1"/>
  <c r="C49" i="1"/>
  <c r="C117" i="1" s="1"/>
  <c r="D49" i="1"/>
  <c r="D117" i="1" s="1"/>
  <c r="K49" i="1"/>
  <c r="K117" i="1" s="1"/>
  <c r="F49" i="1"/>
  <c r="F117" i="1" s="1"/>
  <c r="E49" i="1"/>
  <c r="E117" i="1" s="1"/>
  <c r="J49" i="1"/>
  <c r="J117" i="1" s="1"/>
  <c r="I49" i="1"/>
  <c r="I117" i="1" s="1"/>
  <c r="H49" i="1"/>
  <c r="H117" i="1" s="1"/>
  <c r="C97" i="1"/>
  <c r="D97" i="1"/>
  <c r="C101" i="1" l="1"/>
  <c r="D101" i="1"/>
  <c r="E101" i="1"/>
  <c r="F101" i="1"/>
  <c r="G101" i="1"/>
  <c r="H101" i="1"/>
  <c r="I101" i="1"/>
  <c r="J101" i="1"/>
  <c r="K101" i="1"/>
  <c r="B101" i="1"/>
  <c r="E97" i="1"/>
  <c r="F97" i="1"/>
  <c r="G97" i="1"/>
  <c r="H97" i="1"/>
  <c r="I97" i="1"/>
  <c r="J97" i="1"/>
  <c r="K97" i="1"/>
  <c r="B97" i="1"/>
  <c r="C90" i="1"/>
  <c r="D90" i="1"/>
  <c r="E90" i="1"/>
  <c r="F90" i="1"/>
  <c r="G90" i="1"/>
  <c r="H90" i="1"/>
  <c r="I90" i="1"/>
  <c r="J90" i="1"/>
  <c r="K90" i="1"/>
  <c r="B90" i="1"/>
  <c r="C94" i="1"/>
  <c r="D94" i="1"/>
  <c r="E94" i="1"/>
  <c r="F94" i="1"/>
  <c r="G94" i="1"/>
  <c r="H94" i="1"/>
  <c r="I94" i="1"/>
  <c r="J94" i="1"/>
  <c r="K94" i="1"/>
  <c r="B94" i="1"/>
  <c r="B104" i="1" l="1"/>
  <c r="D104" i="1"/>
  <c r="K104" i="1"/>
  <c r="C104" i="1"/>
  <c r="H104" i="1"/>
  <c r="G104" i="1"/>
  <c r="F104" i="1"/>
  <c r="E104" i="1"/>
  <c r="J104" i="1"/>
  <c r="I104" i="1"/>
  <c r="B9" i="1" l="1"/>
  <c r="B11" i="1" s="1"/>
  <c r="B16" i="1"/>
  <c r="K69" i="1"/>
  <c r="J69" i="1"/>
  <c r="I69" i="1"/>
  <c r="H69" i="1"/>
  <c r="G69" i="1"/>
  <c r="F69" i="1"/>
  <c r="F71" i="1" s="1"/>
  <c r="E69" i="1"/>
  <c r="E71" i="1" s="1"/>
  <c r="D69" i="1"/>
  <c r="D71" i="1" s="1"/>
  <c r="C69" i="1"/>
  <c r="C71" i="1" s="1"/>
  <c r="C4" i="1"/>
  <c r="D4" i="1"/>
  <c r="E4" i="1"/>
  <c r="F4" i="1"/>
  <c r="G4" i="1"/>
  <c r="H4" i="1"/>
  <c r="I4" i="1"/>
  <c r="J4" i="1"/>
  <c r="K4" i="1"/>
  <c r="C9" i="1"/>
  <c r="C11" i="1" s="1"/>
  <c r="D9" i="1"/>
  <c r="D11" i="1" s="1"/>
  <c r="E9" i="1"/>
  <c r="E11" i="1" s="1"/>
  <c r="F9" i="1"/>
  <c r="F11" i="1" s="1"/>
  <c r="G9" i="1"/>
  <c r="G11" i="1" s="1"/>
  <c r="H9" i="1"/>
  <c r="H11" i="1" s="1"/>
  <c r="I9" i="1"/>
  <c r="I11" i="1" s="1"/>
  <c r="J9" i="1"/>
  <c r="J11" i="1" s="1"/>
  <c r="K9" i="1"/>
  <c r="B69" i="1"/>
  <c r="B71" i="1" s="1"/>
  <c r="K16" i="1"/>
  <c r="J16" i="1"/>
  <c r="I16" i="1"/>
  <c r="H16" i="1"/>
  <c r="G16" i="1"/>
  <c r="F16" i="1"/>
  <c r="E16" i="1"/>
  <c r="D16" i="1"/>
  <c r="C16" i="1"/>
  <c r="J71" i="1" l="1"/>
  <c r="J114" i="1"/>
  <c r="G71" i="1"/>
  <c r="G73" i="1" s="1"/>
  <c r="G114" i="1"/>
  <c r="H71" i="1"/>
  <c r="H114" i="1"/>
  <c r="K71" i="1"/>
  <c r="K73" i="1" s="1"/>
  <c r="K114" i="1"/>
  <c r="I71" i="1"/>
  <c r="I114" i="1"/>
  <c r="C118" i="1"/>
  <c r="C116" i="1"/>
  <c r="J118" i="1"/>
  <c r="J116" i="1"/>
  <c r="F118" i="1"/>
  <c r="F116" i="1"/>
  <c r="E118" i="1"/>
  <c r="E116" i="1"/>
  <c r="D118" i="1"/>
  <c r="D116" i="1"/>
  <c r="G118" i="1"/>
  <c r="G116" i="1"/>
  <c r="B118" i="1"/>
  <c r="B116" i="1"/>
  <c r="H118" i="1"/>
  <c r="H116" i="1"/>
  <c r="I118" i="1"/>
  <c r="I116" i="1"/>
  <c r="H73" i="1"/>
  <c r="I73" i="1"/>
  <c r="D73" i="1"/>
  <c r="J73" i="1"/>
  <c r="F73" i="1"/>
  <c r="B73" i="1"/>
  <c r="B123" i="1"/>
  <c r="C73" i="1"/>
  <c r="K11" i="1"/>
  <c r="E12" i="1"/>
  <c r="B12" i="1"/>
  <c r="D12" i="1"/>
  <c r="D123" i="1"/>
  <c r="G123" i="1"/>
  <c r="F12" i="1"/>
  <c r="G12" i="1"/>
  <c r="J12" i="1"/>
  <c r="I12" i="1"/>
  <c r="H12" i="1"/>
  <c r="C20" i="1"/>
  <c r="C23" i="1" s="1"/>
  <c r="C120" i="1" s="1"/>
  <c r="E24" i="1"/>
  <c r="E26" i="1" s="1"/>
  <c r="F24" i="1"/>
  <c r="F26" i="1" s="1"/>
  <c r="J20" i="1"/>
  <c r="J23" i="1" s="1"/>
  <c r="J120" i="1" s="1"/>
  <c r="C24" i="1"/>
  <c r="C26" i="1" s="1"/>
  <c r="D24" i="1"/>
  <c r="D26" i="1" s="1"/>
  <c r="J24" i="1"/>
  <c r="J26" i="1" s="1"/>
  <c r="I20" i="1"/>
  <c r="I23" i="1" s="1"/>
  <c r="I120" i="1" s="1"/>
  <c r="G20" i="1"/>
  <c r="G23" i="1" s="1"/>
  <c r="G120" i="1" s="1"/>
  <c r="F20" i="1"/>
  <c r="F23" i="1" s="1"/>
  <c r="F120" i="1" s="1"/>
  <c r="E20" i="1"/>
  <c r="E23" i="1" s="1"/>
  <c r="E120" i="1" s="1"/>
  <c r="H24" i="1"/>
  <c r="H26" i="1" s="1"/>
  <c r="D20" i="1"/>
  <c r="D23" i="1" s="1"/>
  <c r="D120" i="1" s="1"/>
  <c r="H20" i="1"/>
  <c r="H23" i="1" s="1"/>
  <c r="H120" i="1" s="1"/>
  <c r="I24" i="1"/>
  <c r="I26" i="1" s="1"/>
  <c r="G24" i="1"/>
  <c r="G26" i="1" s="1"/>
  <c r="J119" i="1" l="1"/>
  <c r="J113" i="1"/>
  <c r="E113" i="1"/>
  <c r="E119" i="1"/>
  <c r="G119" i="1"/>
  <c r="G113" i="1"/>
  <c r="C113" i="1"/>
  <c r="C119" i="1"/>
  <c r="K12" i="1"/>
  <c r="K118" i="1"/>
  <c r="K116" i="1"/>
  <c r="F113" i="1"/>
  <c r="F119" i="1"/>
  <c r="D113" i="1"/>
  <c r="D119" i="1"/>
  <c r="H113" i="1"/>
  <c r="H119" i="1"/>
  <c r="I113" i="1"/>
  <c r="I119" i="1"/>
  <c r="E73" i="1"/>
  <c r="E74" i="1" s="1"/>
  <c r="K24" i="1"/>
  <c r="K20" i="1"/>
  <c r="F123" i="1"/>
  <c r="K123" i="1"/>
  <c r="K122" i="1"/>
  <c r="J123" i="1"/>
  <c r="J122" i="1"/>
  <c r="I123" i="1"/>
  <c r="I122" i="1"/>
  <c r="G122" i="1"/>
  <c r="C123" i="1"/>
  <c r="C122" i="1"/>
  <c r="D122" i="1"/>
  <c r="H123" i="1"/>
  <c r="H122" i="1"/>
  <c r="H74" i="1"/>
  <c r="J74" i="1"/>
  <c r="I27" i="1"/>
  <c r="J27" i="1"/>
  <c r="F27" i="1"/>
  <c r="E27" i="1"/>
  <c r="D27" i="1"/>
  <c r="G27" i="1"/>
  <c r="H27" i="1"/>
  <c r="C27" i="1"/>
  <c r="K74" i="1"/>
  <c r="C74" i="1"/>
  <c r="F74" i="1"/>
  <c r="D74" i="1"/>
  <c r="G74" i="1"/>
  <c r="I74" i="1"/>
  <c r="K26" i="1" l="1"/>
  <c r="K23" i="1"/>
  <c r="E123" i="1"/>
  <c r="E122" i="1"/>
  <c r="F122" i="1"/>
  <c r="B74" i="1"/>
  <c r="K113" i="1" l="1"/>
  <c r="K119" i="1"/>
  <c r="K27" i="1"/>
  <c r="B24" i="1"/>
  <c r="B26" i="1" s="1"/>
  <c r="B20" i="1"/>
  <c r="B23" i="1" s="1"/>
  <c r="B120" i="1" s="1"/>
  <c r="B76" i="1" l="1"/>
  <c r="B83" i="1" s="1"/>
  <c r="B113" i="1"/>
  <c r="B119" i="1"/>
  <c r="C12" i="1"/>
  <c r="B27" i="1" l="1"/>
  <c r="I76" i="1"/>
  <c r="E76" i="1"/>
  <c r="F76" i="1"/>
  <c r="C76" i="1"/>
  <c r="H76" i="1"/>
  <c r="G76" i="1"/>
  <c r="J76" i="1"/>
  <c r="G83" i="1" l="1"/>
  <c r="C83" i="1"/>
  <c r="F83" i="1"/>
  <c r="E83" i="1"/>
  <c r="I83" i="1"/>
  <c r="J83" i="1"/>
  <c r="H83" i="1"/>
  <c r="B108" i="1"/>
  <c r="K76" i="1"/>
  <c r="D76" i="1"/>
  <c r="H108" i="1" l="1"/>
  <c r="H109" i="1" s="1"/>
  <c r="F108" i="1"/>
  <c r="F109" i="1" s="1"/>
  <c r="E108" i="1"/>
  <c r="E109" i="1" s="1"/>
  <c r="D83" i="1"/>
  <c r="J108" i="1"/>
  <c r="J109" i="1" s="1"/>
  <c r="C108" i="1"/>
  <c r="C109" i="1" s="1"/>
  <c r="K83" i="1"/>
  <c r="I108" i="1"/>
  <c r="I109" i="1" s="1"/>
  <c r="G108" i="1"/>
  <c r="G109" i="1" s="1"/>
  <c r="K108" i="1" l="1"/>
  <c r="K109" i="1" s="1"/>
  <c r="D108" i="1"/>
  <c r="D109" i="1" s="1"/>
</calcChain>
</file>

<file path=xl/sharedStrings.xml><?xml version="1.0" encoding="utf-8"?>
<sst xmlns="http://schemas.openxmlformats.org/spreadsheetml/2006/main" count="135" uniqueCount="134">
  <si>
    <t>Depreciation &amp; Amort.</t>
  </si>
  <si>
    <t xml:space="preserve">  Total Common Equity</t>
  </si>
  <si>
    <t>Total Liabilities And Equity</t>
  </si>
  <si>
    <t>Total Debt</t>
  </si>
  <si>
    <t>Net Income</t>
  </si>
  <si>
    <t>Change in Acc. Payable</t>
  </si>
  <si>
    <t>Change in Other Net Operating Assets</t>
  </si>
  <si>
    <t>Other Operating Activities</t>
  </si>
  <si>
    <t xml:space="preserve">  Cash from Ops.</t>
  </si>
  <si>
    <t xml:space="preserve">  Cash from Investing</t>
  </si>
  <si>
    <t>Short Term Debt Issued</t>
  </si>
  <si>
    <t>Long-Term Debt Issued</t>
  </si>
  <si>
    <t>Total Debt Issued</t>
  </si>
  <si>
    <t>Short Term Debt Repaid</t>
  </si>
  <si>
    <t>Long-Term Debt Repaid</t>
  </si>
  <si>
    <t>Total Debt Repaid</t>
  </si>
  <si>
    <t>Repurchase of Common Stock</t>
  </si>
  <si>
    <t>Total Dividends Paid</t>
  </si>
  <si>
    <t>Other Financing Activities</t>
  </si>
  <si>
    <t xml:space="preserve">  Cash from Financing</t>
  </si>
  <si>
    <t>Foreign Exchange Rate Adj.</t>
  </si>
  <si>
    <t xml:space="preserve">  Net Change in Cash</t>
  </si>
  <si>
    <t>Año terminado</t>
  </si>
  <si>
    <t>Crecimiento anual</t>
  </si>
  <si>
    <t>Ingresos</t>
  </si>
  <si>
    <t>Operaciones y Mantenimiento</t>
  </si>
  <si>
    <t>Coste de ventas y gastos generales</t>
  </si>
  <si>
    <t>Depreciación y Amortización</t>
  </si>
  <si>
    <t>Otros</t>
  </si>
  <si>
    <t>Margen operativo</t>
  </si>
  <si>
    <t>Interés pagado</t>
  </si>
  <si>
    <t>Interés recibido e ingresos de inversiones</t>
  </si>
  <si>
    <t>Interés neto</t>
  </si>
  <si>
    <t>Otras ganancias (pérdidas)</t>
  </si>
  <si>
    <t>Beneficio Operativo (EBIT)</t>
  </si>
  <si>
    <t>Gastos operativos totales</t>
  </si>
  <si>
    <t>(Impuesto sobre beneficios)</t>
  </si>
  <si>
    <t>Beneficio para la empresa</t>
  </si>
  <si>
    <t>Beneficio antes de impuestos</t>
  </si>
  <si>
    <t>(Minority Interests)</t>
  </si>
  <si>
    <t>Margen de beneficio</t>
  </si>
  <si>
    <t>Income Statement / Ganancias y pérdidas</t>
  </si>
  <si>
    <t>Balance sheet / Balance de cuentas</t>
  </si>
  <si>
    <t>Caja y equivalentes</t>
  </si>
  <si>
    <t>Cuentas a cobrar</t>
  </si>
  <si>
    <t>Inventario</t>
  </si>
  <si>
    <t>Activo corriente</t>
  </si>
  <si>
    <t>Propiedades, plantas, equipamiento netos</t>
  </si>
  <si>
    <t>Inversiones a largo plazo</t>
  </si>
  <si>
    <t>Impuestos y gastos diferidos</t>
  </si>
  <si>
    <t>Total activos</t>
  </si>
  <si>
    <t>ASSETS / ACTIVO</t>
  </si>
  <si>
    <t>LIABILITIES / PASIVO</t>
  </si>
  <si>
    <t>Cuentas a pagar</t>
  </si>
  <si>
    <t>Deuda corto plazo</t>
  </si>
  <si>
    <t>Otro pasivo corto plazo</t>
  </si>
  <si>
    <t>Pasivo corriente</t>
  </si>
  <si>
    <t>Deuda largo plazo</t>
  </si>
  <si>
    <t>Impuesto diferido corto plazo</t>
  </si>
  <si>
    <t>Impuesto diferido, largo plazo</t>
  </si>
  <si>
    <t>Otro pasivo largo plazo</t>
  </si>
  <si>
    <t>Pasivo total</t>
  </si>
  <si>
    <t>Total Equity / Patrimonio neto</t>
  </si>
  <si>
    <t>Interés minoritario</t>
  </si>
  <si>
    <t>PRUEBA DE ERRORES: ACTIVO=PASIVO</t>
  </si>
  <si>
    <t xml:space="preserve">  Net Income / Beneficio neto</t>
  </si>
  <si>
    <t>(Change in Acc. Receiv.)</t>
  </si>
  <si>
    <t>(Change In Inventories)</t>
  </si>
  <si>
    <t>Loans receivable</t>
  </si>
  <si>
    <t>Cash Flow / Flujos de caja</t>
  </si>
  <si>
    <t xml:space="preserve">Porcentaje impuestos </t>
  </si>
  <si>
    <t>Interés/deuda total</t>
  </si>
  <si>
    <t>WC/Revenues</t>
  </si>
  <si>
    <t>ROE (Return on Equity)</t>
  </si>
  <si>
    <t>Change in working capital</t>
  </si>
  <si>
    <t>Debt/Capital</t>
  </si>
  <si>
    <t>Último precio de la acción</t>
  </si>
  <si>
    <t>PER</t>
  </si>
  <si>
    <t>Nº acciones (millones)</t>
  </si>
  <si>
    <t>Ratios (cálculo automático)</t>
  </si>
  <si>
    <t>Total Enterprise Value</t>
  </si>
  <si>
    <t>EV/Sales</t>
  </si>
  <si>
    <t>EV/EBIT</t>
  </si>
  <si>
    <t>Inversiones corto plazo</t>
  </si>
  <si>
    <t>Net enterprise Working capital</t>
  </si>
  <si>
    <t>Intangibles+Goodwill</t>
  </si>
  <si>
    <t>Investments</t>
  </si>
  <si>
    <t>Other income (expense) from investments</t>
  </si>
  <si>
    <t>Dividends Paid</t>
  </si>
  <si>
    <t>Other Cash Flow Adjustments</t>
  </si>
  <si>
    <t>Fondos propios</t>
  </si>
  <si>
    <t>Provisiones</t>
  </si>
  <si>
    <t>PRUEBA DE ERRORES: CASH+FCF=CASH n+1</t>
  </si>
  <si>
    <t>Otros activos financieros largo plazo</t>
  </si>
  <si>
    <t>Otros activos no financieros a largo plazo</t>
  </si>
  <si>
    <t>Otros activos financieros corto plazo</t>
  </si>
  <si>
    <t>Otros activos no financieros corto plazo</t>
  </si>
  <si>
    <t>Activo por impuesto diferido</t>
  </si>
  <si>
    <t>Otros gastos operativos (ganancias)</t>
  </si>
  <si>
    <t>Desinversiones y cobros por inversiones</t>
  </si>
  <si>
    <t>Activo=Pasivo. Debe salir 0 o un número muy bajo por el redondeo decimal</t>
  </si>
  <si>
    <t>El famoso PER</t>
  </si>
  <si>
    <t>Ratio de deuda</t>
  </si>
  <si>
    <t>Comentarios</t>
  </si>
  <si>
    <t>También llamado activo a corto plazo, circulante…</t>
  </si>
  <si>
    <t>También llamado pasivo a corto plazo, circulante…</t>
  </si>
  <si>
    <t>Porcentaje de deuda total</t>
  </si>
  <si>
    <r>
      <t xml:space="preserve">1-Rellena </t>
    </r>
    <r>
      <rPr>
        <b/>
        <sz val="10"/>
        <rFont val="Arial"/>
        <family val="2"/>
      </rPr>
      <t>todas las celdas en amarillo</t>
    </r>
    <r>
      <rPr>
        <sz val="10"/>
        <rFont val="Arial"/>
        <family val="2"/>
      </rPr>
      <t xml:space="preserve"> de las partes de cuenta de resultados, balance, y flujos de caja. Puedes hacerlo solo para los últimos 2 años, o los que quieras. Oculta las columnas de los años que no uses para simplificar la vista</t>
    </r>
  </si>
  <si>
    <r>
      <t>2-</t>
    </r>
    <r>
      <rPr>
        <b/>
        <sz val="10"/>
        <rFont val="Arial"/>
        <family val="2"/>
      </rPr>
      <t>No toques las celdas en blanco o gris</t>
    </r>
    <r>
      <rPr>
        <sz val="10"/>
        <rFont val="Arial"/>
        <family val="2"/>
      </rPr>
      <t>, ya que se calculan solas</t>
    </r>
  </si>
  <si>
    <t>3-Comprueba que Activo=Pasivo (fila 74). Si sale un número pequeño no te preocupes, será por el redondeo decimal</t>
  </si>
  <si>
    <t>4-Comprueba que "Caja año n-1"+"Flujo cash año n"= "Caja año n" (fila 109). Idem</t>
  </si>
  <si>
    <t>5-Una vez terminado, echa un vistazo a la sección de Ratios (fila 110). El Excel calcula solos una serie de parámetros útiles de los que habrás oido hablar, como PER, ROE, ROC…</t>
  </si>
  <si>
    <t>Instrucciones</t>
  </si>
  <si>
    <t>El aumento (disminución) en inventarios, cuentas a pagar, etc, no supone una pérdida/ganancia contable pero en cambio si implica una salida (entrada) de dinero. Por ello lo restamos (sumamos) al beneficio neto</t>
  </si>
  <si>
    <t>La depreciación es un concepto contable, pero no supone una salida real de dinero. Por ello la sumamos al beneficio neto para deshacer el efecto</t>
  </si>
  <si>
    <t>El flujo de inversiones es más fácl de entender. Son simplemente las compras y desinversiones que realiza la empresa</t>
  </si>
  <si>
    <t>Deuda emitida y repagada</t>
  </si>
  <si>
    <t>Recompras de acciones y dividendos pagados</t>
  </si>
  <si>
    <t>*Rellenar a mano si no cuadra. El flujo operativo es la sección más difícil</t>
  </si>
  <si>
    <t>Concepto clave para calcular el FCF</t>
  </si>
  <si>
    <t>Trata de ajustar los datos de tu empresa a estas categorías. La fila 8 (otros gastos) puede servir para que incluyas partidas pequeñas de forma conjunta</t>
  </si>
  <si>
    <t>Este número debe coincidir con el reportado por tu empresa</t>
  </si>
  <si>
    <t>Márgen operativo, muy importante</t>
  </si>
  <si>
    <t>Mira la cotización a final de año en alguna web</t>
  </si>
  <si>
    <t>Idem</t>
  </si>
  <si>
    <t>Trata de ajustar los datos de tu empresa a estas categorías. Añade alguna fila si quieres. Las filas 36/37 pueden servir para que incluyas partidas pequeñas de forma conjunta</t>
  </si>
  <si>
    <t>Price/Book Value</t>
  </si>
  <si>
    <t>Valor total de la empresa=market cap + valor deuda - cash. Es lo que debería pagar alguien que quisiera comprarla por completo</t>
  </si>
  <si>
    <t>Cash año (n-1) + Flujo caja año (n) = Cash año (n). Debe salir 0, salvo el primer año que se rellena, ya que no puede comparar con el dato anterior</t>
  </si>
  <si>
    <t>Precio de la cotización frente a valor en libros</t>
  </si>
  <si>
    <t>El famoso ROE!</t>
  </si>
  <si>
    <t>El famoso ROIC!</t>
  </si>
  <si>
    <t>Debt/EBIT</t>
  </si>
  <si>
    <t>ROIC (Return on capital)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</si>
</sst>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-* #,##0.00_-;\-* #,##0.00_-;_-* &quot;-&quot;??_-;_-@_-"/>
    <numFmt numFmtId="164" formatCode="0.0%"/>
    <numFmt numFmtId="165" formatCode="_(* #,##0.0_);_(* \(#,##0.0\)_)\ ;_(* 0_)"/>
    <numFmt numFmtId="166" formatCode="_-* #,##0.0\ _€_-;\-* #,##0.0\ _€_-;_-* &quot;-&quot;?\ _€_-;_-@_-"/>
    <numFmt numFmtId="167" formatCode="_(* #,##0.00_);_(* \(#,##0.00\)_)\ ;_(* 0.0_)"/>
  </numFmts>
  <fonts count="12" x14ac:knownFonts="1">
    <font>
      <sz val="10"/>
      <name val="Arial"/>
    </font>
    <font>
      <sz val="10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b/>
      <sz val="8"/>
      <color indexed="9"/>
      <name val="Verdana"/>
      <family val="2"/>
    </font>
    <font>
      <sz val="1"/>
      <color indexed="9"/>
      <name val="Symbol"/>
      <family val="1"/>
      <charset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1"/>
      <color indexed="9"/>
      <name val="Symbol"/>
      <family val="1"/>
      <charset val="2"/>
    </font>
    <font>
      <b/>
      <sz val="10"/>
      <name val="Arial"/>
      <family val="2"/>
    </font>
    <font>
      <b/>
      <i/>
      <sz val="8"/>
      <name val="Arial"/>
      <family val="2"/>
    </font>
    <font>
      <b/>
      <u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5" fillId="0" borderId="0" applyAlignment="0"/>
    <xf numFmtId="43" fontId="1" fillId="0" borderId="0" applyFont="0" applyFill="0" applyBorder="0" applyAlignment="0" applyProtection="0"/>
  </cellStyleXfs>
  <cellXfs count="76">
    <xf numFmtId="0" fontId="0" fillId="0" borderId="0" xfId="0"/>
    <xf numFmtId="0" fontId="3" fillId="0" borderId="0" xfId="0" applyFont="1"/>
    <xf numFmtId="0" fontId="4" fillId="2" borderId="0" xfId="0" applyFont="1" applyFill="1"/>
    <xf numFmtId="0" fontId="5" fillId="0" borderId="0" xfId="2"/>
    <xf numFmtId="0" fontId="6" fillId="0" borderId="0" xfId="0" applyFont="1" applyAlignment="1">
      <alignment horizontal="left" vertical="top"/>
    </xf>
    <xf numFmtId="0" fontId="2" fillId="0" borderId="0" xfId="0" applyFont="1" applyAlignment="1">
      <alignment horizontal="left" vertical="top"/>
    </xf>
    <xf numFmtId="2" fontId="2" fillId="0" borderId="0" xfId="0" applyNumberFormat="1" applyFont="1" applyAlignment="1">
      <alignment horizontal="right" vertical="top" wrapText="1"/>
    </xf>
    <xf numFmtId="2" fontId="2" fillId="3" borderId="0" xfId="0" applyNumberFormat="1" applyFont="1" applyFill="1" applyAlignment="1">
      <alignment horizontal="right" vertical="top" wrapText="1"/>
    </xf>
    <xf numFmtId="2" fontId="3" fillId="3" borderId="0" xfId="0" applyNumberFormat="1" applyFont="1" applyFill="1"/>
    <xf numFmtId="2" fontId="3" fillId="0" borderId="0" xfId="0" applyNumberFormat="1" applyFont="1"/>
    <xf numFmtId="0" fontId="6" fillId="4" borderId="0" xfId="0" applyFont="1" applyFill="1" applyAlignment="1">
      <alignment horizontal="right" vertical="top"/>
    </xf>
    <xf numFmtId="10" fontId="6" fillId="4" borderId="0" xfId="1" applyNumberFormat="1" applyFont="1" applyFill="1" applyAlignment="1">
      <alignment horizontal="left" vertical="top"/>
    </xf>
    <xf numFmtId="2" fontId="6" fillId="3" borderId="0" xfId="0" applyNumberFormat="1" applyFont="1" applyFill="1" applyAlignment="1">
      <alignment horizontal="right" vertical="top" wrapText="1"/>
    </xf>
    <xf numFmtId="2" fontId="2" fillId="0" borderId="1" xfId="0" applyNumberFormat="1" applyFont="1" applyBorder="1" applyAlignment="1">
      <alignment horizontal="right" vertical="top" wrapText="1"/>
    </xf>
    <xf numFmtId="2" fontId="6" fillId="0" borderId="0" xfId="1" applyNumberFormat="1" applyFont="1" applyAlignment="1">
      <alignment horizontal="right" vertical="top"/>
    </xf>
    <xf numFmtId="2" fontId="6" fillId="0" borderId="0" xfId="1" applyNumberFormat="1" applyFont="1" applyAlignment="1">
      <alignment horizontal="left" vertical="top"/>
    </xf>
    <xf numFmtId="165" fontId="6" fillId="0" borderId="0" xfId="0" applyNumberFormat="1" applyFont="1" applyAlignment="1">
      <alignment horizontal="right" vertical="top" wrapText="1"/>
    </xf>
    <xf numFmtId="165" fontId="2" fillId="0" borderId="0" xfId="0" applyNumberFormat="1" applyFont="1" applyAlignment="1">
      <alignment horizontal="right" vertical="top" wrapText="1"/>
    </xf>
    <xf numFmtId="166" fontId="6" fillId="0" borderId="0" xfId="0" applyNumberFormat="1" applyFont="1" applyAlignment="1">
      <alignment horizontal="left" vertical="top"/>
    </xf>
    <xf numFmtId="0" fontId="6" fillId="0" borderId="0" xfId="0" applyFont="1" applyAlignment="1">
      <alignment horizontal="right" vertical="top"/>
    </xf>
    <xf numFmtId="165" fontId="2" fillId="0" borderId="1" xfId="0" applyNumberFormat="1" applyFont="1" applyBorder="1" applyAlignment="1">
      <alignment horizontal="right" vertical="top" wrapText="1"/>
    </xf>
    <xf numFmtId="165" fontId="6" fillId="3" borderId="0" xfId="0" applyNumberFormat="1" applyFont="1" applyFill="1" applyAlignment="1">
      <alignment horizontal="right" vertical="top" wrapText="1"/>
    </xf>
    <xf numFmtId="0" fontId="2" fillId="6" borderId="0" xfId="0" applyFont="1" applyFill="1" applyAlignment="1">
      <alignment horizontal="right" wrapText="1"/>
    </xf>
    <xf numFmtId="2" fontId="6" fillId="0" borderId="0" xfId="0" applyNumberFormat="1" applyFont="1" applyBorder="1" applyAlignment="1">
      <alignment horizontal="left" vertical="top"/>
    </xf>
    <xf numFmtId="2" fontId="6" fillId="0" borderId="0" xfId="0" applyNumberFormat="1" applyFont="1" applyFill="1" applyBorder="1" applyAlignment="1">
      <alignment horizontal="right" vertical="top" wrapText="1"/>
    </xf>
    <xf numFmtId="2" fontId="2" fillId="0" borderId="0" xfId="1" applyNumberFormat="1" applyFont="1" applyAlignment="1">
      <alignment horizontal="right" vertical="top"/>
    </xf>
    <xf numFmtId="165" fontId="6" fillId="3" borderId="0" xfId="0" applyNumberFormat="1" applyFont="1" applyFill="1" applyBorder="1" applyAlignment="1">
      <alignment horizontal="right" vertical="top" wrapText="1"/>
    </xf>
    <xf numFmtId="166" fontId="6" fillId="0" borderId="0" xfId="0" applyNumberFormat="1" applyFont="1" applyFill="1" applyAlignment="1">
      <alignment horizontal="left" vertical="top"/>
    </xf>
    <xf numFmtId="0" fontId="2" fillId="5" borderId="0" xfId="0" applyFont="1" applyFill="1" applyAlignment="1">
      <alignment horizontal="right" vertical="top"/>
    </xf>
    <xf numFmtId="0" fontId="2" fillId="7" borderId="0" xfId="0" applyFont="1" applyFill="1" applyAlignment="1">
      <alignment horizontal="left" vertical="top"/>
    </xf>
    <xf numFmtId="165" fontId="2" fillId="7" borderId="0" xfId="0" applyNumberFormat="1" applyFont="1" applyFill="1" applyBorder="1" applyAlignment="1">
      <alignment horizontal="right" vertical="top" wrapText="1"/>
    </xf>
    <xf numFmtId="2" fontId="6" fillId="3" borderId="2" xfId="0" applyNumberFormat="1" applyFont="1" applyFill="1" applyBorder="1" applyAlignment="1">
      <alignment horizontal="right" vertical="top" wrapText="1"/>
    </xf>
    <xf numFmtId="165" fontId="6" fillId="3" borderId="2" xfId="0" applyNumberFormat="1" applyFont="1" applyFill="1" applyBorder="1" applyAlignment="1">
      <alignment horizontal="right" vertical="top" wrapText="1"/>
    </xf>
    <xf numFmtId="0" fontId="6" fillId="0" borderId="2" xfId="0" applyFont="1" applyBorder="1" applyAlignment="1">
      <alignment horizontal="left" vertical="top"/>
    </xf>
    <xf numFmtId="165" fontId="6" fillId="0" borderId="0" xfId="0" applyNumberFormat="1" applyFont="1" applyAlignment="1">
      <alignment horizontal="left" vertical="top"/>
    </xf>
    <xf numFmtId="165" fontId="6" fillId="0" borderId="0" xfId="0" applyNumberFormat="1" applyFont="1" applyFill="1" applyAlignment="1">
      <alignment horizontal="right" vertical="top" wrapText="1"/>
    </xf>
    <xf numFmtId="10" fontId="6" fillId="4" borderId="0" xfId="1" applyNumberFormat="1" applyFont="1" applyFill="1" applyAlignment="1">
      <alignment horizontal="right" vertical="top"/>
    </xf>
    <xf numFmtId="2" fontId="2" fillId="7" borderId="0" xfId="0" applyNumberFormat="1" applyFont="1" applyFill="1" applyBorder="1" applyAlignment="1">
      <alignment horizontal="right" vertical="top" wrapText="1"/>
    </xf>
    <xf numFmtId="167" fontId="6" fillId="3" borderId="0" xfId="0" applyNumberFormat="1" applyFont="1" applyFill="1" applyBorder="1" applyAlignment="1">
      <alignment horizontal="right" vertical="top" wrapText="1"/>
    </xf>
    <xf numFmtId="167" fontId="6" fillId="3" borderId="0" xfId="0" applyNumberFormat="1" applyFont="1" applyFill="1" applyAlignment="1">
      <alignment horizontal="right" vertical="top" wrapText="1"/>
    </xf>
    <xf numFmtId="167" fontId="2" fillId="0" borderId="1" xfId="0" applyNumberFormat="1" applyFont="1" applyBorder="1" applyAlignment="1">
      <alignment horizontal="right" vertical="top" wrapText="1"/>
    </xf>
    <xf numFmtId="167" fontId="6" fillId="0" borderId="0" xfId="0" applyNumberFormat="1" applyFont="1" applyAlignment="1">
      <alignment horizontal="left" vertical="top"/>
    </xf>
    <xf numFmtId="167" fontId="6" fillId="3" borderId="2" xfId="0" applyNumberFormat="1" applyFont="1" applyFill="1" applyBorder="1" applyAlignment="1">
      <alignment horizontal="right" vertical="top" wrapText="1"/>
    </xf>
    <xf numFmtId="167" fontId="2" fillId="7" borderId="0" xfId="0" applyNumberFormat="1" applyFont="1" applyFill="1" applyBorder="1" applyAlignment="1">
      <alignment horizontal="right" vertical="top" wrapText="1"/>
    </xf>
    <xf numFmtId="167" fontId="6" fillId="0" borderId="2" xfId="0" applyNumberFormat="1" applyFont="1" applyBorder="1" applyAlignment="1">
      <alignment horizontal="left" vertical="top"/>
    </xf>
    <xf numFmtId="167" fontId="6" fillId="0" borderId="0" xfId="0" applyNumberFormat="1" applyFont="1" applyFill="1" applyAlignment="1">
      <alignment horizontal="left" vertical="top"/>
    </xf>
    <xf numFmtId="167" fontId="4" fillId="2" borderId="0" xfId="0" applyNumberFormat="1" applyFont="1" applyFill="1"/>
    <xf numFmtId="167" fontId="2" fillId="0" borderId="0" xfId="0" applyNumberFormat="1" applyFont="1" applyAlignment="1">
      <alignment horizontal="right" vertical="top" wrapText="1"/>
    </xf>
    <xf numFmtId="167" fontId="6" fillId="0" borderId="0" xfId="0" applyNumberFormat="1" applyFont="1" applyFill="1" applyAlignment="1">
      <alignment horizontal="right" vertical="top" wrapText="1"/>
    </xf>
    <xf numFmtId="0" fontId="3" fillId="0" borderId="0" xfId="0" applyFont="1" applyFill="1"/>
    <xf numFmtId="10" fontId="6" fillId="0" borderId="0" xfId="1" applyNumberFormat="1" applyFont="1" applyFill="1" applyAlignment="1">
      <alignment horizontal="right" vertical="top"/>
    </xf>
    <xf numFmtId="0" fontId="6" fillId="0" borderId="0" xfId="0" applyFont="1" applyFill="1" applyAlignment="1">
      <alignment horizontal="left" vertical="top"/>
    </xf>
    <xf numFmtId="2" fontId="3" fillId="0" borderId="0" xfId="0" applyNumberFormat="1" applyFont="1" applyFill="1"/>
    <xf numFmtId="10" fontId="3" fillId="0" borderId="0" xfId="1" applyNumberFormat="1" applyFont="1" applyFill="1"/>
    <xf numFmtId="0" fontId="2" fillId="0" borderId="1" xfId="0" applyNumberFormat="1" applyFont="1" applyBorder="1" applyAlignment="1">
      <alignment horizontal="right" vertical="top" wrapText="1"/>
    </xf>
    <xf numFmtId="0" fontId="6" fillId="3" borderId="0" xfId="0" applyFont="1" applyFill="1" applyAlignment="1">
      <alignment horizontal="right" vertical="top"/>
    </xf>
    <xf numFmtId="0" fontId="3" fillId="3" borderId="0" xfId="0" applyFont="1" applyFill="1"/>
    <xf numFmtId="43" fontId="3" fillId="0" borderId="0" xfId="3" applyFont="1"/>
    <xf numFmtId="165" fontId="2" fillId="3" borderId="1" xfId="0" applyNumberFormat="1" applyFont="1" applyFill="1" applyBorder="1" applyAlignment="1">
      <alignment horizontal="right" vertical="top" wrapText="1"/>
    </xf>
    <xf numFmtId="167" fontId="2" fillId="3" borderId="1" xfId="0" applyNumberFormat="1" applyFont="1" applyFill="1" applyBorder="1" applyAlignment="1">
      <alignment horizontal="right" vertical="top" wrapText="1"/>
    </xf>
    <xf numFmtId="165" fontId="6" fillId="0" borderId="0" xfId="0" applyNumberFormat="1" applyFont="1" applyFill="1" applyAlignment="1">
      <alignment horizontal="left" vertical="top"/>
    </xf>
    <xf numFmtId="0" fontId="7" fillId="0" borderId="0" xfId="0" applyFont="1"/>
    <xf numFmtId="0" fontId="0" fillId="0" borderId="3" xfId="0" applyBorder="1"/>
    <xf numFmtId="0" fontId="1" fillId="0" borderId="3" xfId="0" applyFont="1" applyBorder="1"/>
    <xf numFmtId="165" fontId="3" fillId="0" borderId="0" xfId="0" applyNumberFormat="1" applyFont="1" applyFill="1"/>
    <xf numFmtId="164" fontId="3" fillId="0" borderId="0" xfId="1" applyNumberFormat="1" applyFont="1" applyFill="1"/>
    <xf numFmtId="0" fontId="8" fillId="0" borderId="0" xfId="2" applyFont="1"/>
    <xf numFmtId="2" fontId="7" fillId="0" borderId="0" xfId="0" applyNumberFormat="1" applyFont="1"/>
    <xf numFmtId="0" fontId="10" fillId="0" borderId="0" xfId="0" applyFont="1"/>
    <xf numFmtId="165" fontId="2" fillId="3" borderId="0" xfId="0" applyNumberFormat="1" applyFont="1" applyFill="1" applyBorder="1" applyAlignment="1">
      <alignment horizontal="right" vertical="top" wrapText="1"/>
    </xf>
    <xf numFmtId="0" fontId="7" fillId="3" borderId="0" xfId="0" applyFont="1" applyFill="1"/>
    <xf numFmtId="0" fontId="11" fillId="0" borderId="3" xfId="0" applyFont="1" applyBorder="1"/>
    <xf numFmtId="0" fontId="3" fillId="0" borderId="0" xfId="0" applyNumberFormat="1" applyFont="1" applyFill="1"/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top" wrapText="1"/>
    </xf>
  </cellXfs>
  <cellStyles count="4">
    <cellStyle name="Invisible" xfId="2" xr:uid="{7EC55496-D15F-47BB-9CCD-3945F7AB2B4F}"/>
    <cellStyle name="Millares" xfId="3" builtinId="3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C436F-39B6-4544-AE6D-1C4E46766C88}">
  <dimension ref="A1:Y103"/>
  <sheetViews>
    <sheetView workbookViewId="0">
      <selection activeCell="B4" sqref="B4"/>
    </sheetView>
  </sheetViews>
  <sheetFormatPr baseColWidth="10" defaultRowHeight="12.5" x14ac:dyDescent="0.25"/>
  <sheetData>
    <row r="1" spans="1:25" x14ac:dyDescent="0.25">
      <c r="A1" s="62"/>
      <c r="B1" s="62"/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</row>
    <row r="2" spans="1:25" ht="13" x14ac:dyDescent="0.3">
      <c r="A2" s="62"/>
      <c r="B2" s="71" t="s">
        <v>112</v>
      </c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62"/>
      <c r="P2" s="62"/>
      <c r="Q2" s="62"/>
      <c r="R2" s="62"/>
      <c r="S2" s="62"/>
      <c r="T2" s="62"/>
      <c r="U2" s="62"/>
      <c r="V2" s="62"/>
      <c r="W2" s="62"/>
      <c r="X2" s="62"/>
    </row>
    <row r="3" spans="1:25" x14ac:dyDescent="0.25">
      <c r="A3" s="62"/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</row>
    <row r="4" spans="1:25" ht="13" x14ac:dyDescent="0.3">
      <c r="A4" s="62"/>
      <c r="B4" s="63" t="s">
        <v>107</v>
      </c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  <c r="R4" s="62"/>
      <c r="S4" s="62"/>
      <c r="T4" s="62"/>
      <c r="U4" s="62"/>
      <c r="V4" s="62"/>
      <c r="W4" s="62"/>
      <c r="X4" s="62"/>
    </row>
    <row r="5" spans="1:25" x14ac:dyDescent="0.25">
      <c r="A5" s="62"/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  <c r="R5" s="62"/>
      <c r="S5" s="62"/>
      <c r="T5" s="62"/>
      <c r="U5" s="62"/>
      <c r="V5" s="62"/>
      <c r="W5" s="62"/>
      <c r="X5" s="62"/>
    </row>
    <row r="6" spans="1:25" ht="13" x14ac:dyDescent="0.3">
      <c r="A6" s="62"/>
      <c r="B6" s="63" t="s">
        <v>108</v>
      </c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  <c r="R6" s="62"/>
      <c r="S6" s="62"/>
      <c r="T6" s="62"/>
      <c r="U6" s="62"/>
      <c r="V6" s="62"/>
      <c r="W6" s="62"/>
      <c r="X6" s="62"/>
    </row>
    <row r="7" spans="1:25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  <c r="R7" s="62"/>
      <c r="S7" s="62"/>
      <c r="T7" s="62"/>
      <c r="U7" s="62"/>
      <c r="V7" s="62"/>
      <c r="W7" s="62"/>
      <c r="X7" s="62"/>
      <c r="Y7" s="62"/>
    </row>
    <row r="8" spans="1:25" x14ac:dyDescent="0.25">
      <c r="A8" s="62"/>
      <c r="B8" s="63" t="s">
        <v>109</v>
      </c>
      <c r="C8" s="62"/>
      <c r="D8" s="62"/>
      <c r="E8" s="62"/>
      <c r="F8" s="62"/>
      <c r="G8" s="62"/>
      <c r="H8" s="62"/>
      <c r="I8" s="62"/>
      <c r="J8" s="62"/>
      <c r="K8" s="62"/>
      <c r="L8" s="62"/>
      <c r="M8" s="62"/>
      <c r="N8" s="62"/>
      <c r="O8" s="62"/>
      <c r="P8" s="62"/>
      <c r="Q8" s="62"/>
      <c r="R8" s="62"/>
      <c r="S8" s="62"/>
      <c r="T8" s="62"/>
      <c r="U8" s="62"/>
      <c r="V8" s="62"/>
      <c r="W8" s="62"/>
      <c r="X8" s="62"/>
      <c r="Y8" s="62"/>
    </row>
    <row r="9" spans="1:25" x14ac:dyDescent="0.25">
      <c r="A9" s="62"/>
      <c r="B9" s="62"/>
      <c r="C9" s="62"/>
      <c r="D9" s="62"/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2"/>
      <c r="Q9" s="62"/>
      <c r="R9" s="62"/>
      <c r="S9" s="62"/>
      <c r="T9" s="62"/>
      <c r="U9" s="62"/>
      <c r="V9" s="62"/>
      <c r="W9" s="62"/>
      <c r="X9" s="62"/>
      <c r="Y9" s="62"/>
    </row>
    <row r="10" spans="1:25" x14ac:dyDescent="0.25">
      <c r="A10" s="62"/>
      <c r="B10" s="63" t="s">
        <v>110</v>
      </c>
      <c r="C10" s="62"/>
      <c r="D10" s="62"/>
      <c r="E10" s="62"/>
      <c r="F10" s="62"/>
      <c r="G10" s="62"/>
      <c r="H10" s="62"/>
      <c r="I10" s="62"/>
      <c r="J10" s="62"/>
      <c r="K10" s="62"/>
      <c r="L10" s="62"/>
      <c r="M10" s="62"/>
      <c r="N10" s="62"/>
      <c r="O10" s="62"/>
      <c r="P10" s="62"/>
      <c r="Q10" s="62"/>
      <c r="R10" s="62"/>
      <c r="S10" s="62"/>
      <c r="T10" s="62"/>
      <c r="U10" s="62"/>
      <c r="V10" s="62"/>
      <c r="W10" s="62"/>
      <c r="X10" s="62"/>
      <c r="Y10" s="62"/>
    </row>
    <row r="11" spans="1:25" x14ac:dyDescent="0.25">
      <c r="A11" s="62"/>
      <c r="B11" s="62"/>
      <c r="C11" s="62"/>
      <c r="D11" s="62"/>
      <c r="E11" s="62"/>
      <c r="F11" s="62"/>
      <c r="G11" s="62"/>
      <c r="H11" s="62"/>
      <c r="I11" s="62"/>
      <c r="J11" s="62"/>
      <c r="K11" s="62"/>
      <c r="L11" s="62"/>
      <c r="M11" s="62"/>
      <c r="N11" s="62"/>
      <c r="O11" s="62"/>
      <c r="P11" s="62"/>
      <c r="Q11" s="62"/>
      <c r="R11" s="62"/>
      <c r="S11" s="62"/>
      <c r="T11" s="62"/>
      <c r="U11" s="62"/>
      <c r="V11" s="62"/>
      <c r="W11" s="62"/>
      <c r="X11" s="62"/>
      <c r="Y11" s="62"/>
    </row>
    <row r="12" spans="1:25" x14ac:dyDescent="0.25">
      <c r="A12" s="62"/>
      <c r="B12" s="63" t="s">
        <v>111</v>
      </c>
      <c r="C12" s="62"/>
      <c r="D12" s="62"/>
      <c r="E12" s="62"/>
      <c r="F12" s="62"/>
      <c r="G12" s="62"/>
      <c r="H12" s="62"/>
      <c r="I12" s="62"/>
      <c r="J12" s="62"/>
      <c r="K12" s="62"/>
      <c r="L12" s="62"/>
      <c r="M12" s="62"/>
      <c r="N12" s="62"/>
      <c r="O12" s="62"/>
      <c r="P12" s="62"/>
      <c r="Q12" s="62"/>
      <c r="R12" s="62"/>
      <c r="S12" s="62"/>
      <c r="T12" s="62"/>
      <c r="U12" s="62"/>
      <c r="V12" s="62"/>
      <c r="W12" s="62"/>
      <c r="X12" s="62"/>
      <c r="Y12" s="62"/>
    </row>
    <row r="13" spans="1:25" x14ac:dyDescent="0.25">
      <c r="A13" s="62"/>
      <c r="B13" s="62"/>
      <c r="C13" s="62"/>
      <c r="D13" s="62"/>
      <c r="E13" s="62"/>
      <c r="F13" s="62"/>
      <c r="G13" s="62"/>
      <c r="H13" s="62"/>
      <c r="I13" s="62"/>
      <c r="J13" s="62"/>
      <c r="K13" s="62"/>
      <c r="L13" s="62"/>
      <c r="M13" s="62"/>
      <c r="N13" s="62"/>
      <c r="O13" s="62"/>
      <c r="P13" s="62"/>
      <c r="Q13" s="62"/>
      <c r="R13" s="62"/>
      <c r="S13" s="62"/>
      <c r="T13" s="62"/>
      <c r="U13" s="62"/>
      <c r="V13" s="62"/>
      <c r="W13" s="62"/>
      <c r="X13" s="62"/>
      <c r="Y13" s="62"/>
    </row>
    <row r="14" spans="1:25" x14ac:dyDescent="0.25">
      <c r="A14" s="62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2"/>
      <c r="T14" s="62"/>
      <c r="U14" s="62"/>
      <c r="V14" s="62"/>
      <c r="W14" s="62"/>
      <c r="X14" s="62"/>
      <c r="Y14" s="62"/>
    </row>
    <row r="15" spans="1:25" x14ac:dyDescent="0.25">
      <c r="A15" s="62"/>
      <c r="B15" s="62"/>
      <c r="C15" s="62"/>
      <c r="D15" s="62"/>
      <c r="E15" s="62"/>
      <c r="F15" s="62"/>
      <c r="G15" s="62"/>
      <c r="H15" s="62"/>
      <c r="I15" s="62"/>
      <c r="J15" s="62"/>
      <c r="K15" s="62"/>
      <c r="L15" s="62"/>
      <c r="M15" s="62"/>
      <c r="N15" s="62"/>
      <c r="O15" s="62"/>
      <c r="P15" s="62"/>
      <c r="Q15" s="62"/>
      <c r="R15" s="62"/>
      <c r="S15" s="62"/>
      <c r="T15" s="62"/>
      <c r="U15" s="62"/>
      <c r="V15" s="62"/>
      <c r="W15" s="62"/>
      <c r="X15" s="62"/>
      <c r="Y15" s="62"/>
    </row>
    <row r="16" spans="1:25" x14ac:dyDescent="0.25">
      <c r="A16" s="62"/>
      <c r="B16" s="62"/>
      <c r="C16" s="62"/>
      <c r="D16" s="62"/>
      <c r="E16" s="62"/>
      <c r="F16" s="62"/>
      <c r="G16" s="62"/>
      <c r="H16" s="62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</row>
    <row r="17" spans="1:25" x14ac:dyDescent="0.25">
      <c r="A17" s="62"/>
      <c r="B17" s="62"/>
      <c r="C17" s="62"/>
      <c r="D17" s="62"/>
      <c r="E17" s="62"/>
      <c r="F17" s="62"/>
      <c r="G17" s="62"/>
      <c r="H17" s="62"/>
      <c r="I17" s="62"/>
      <c r="J17" s="62"/>
      <c r="K17" s="62"/>
      <c r="L17" s="62"/>
      <c r="M17" s="62"/>
      <c r="N17" s="62"/>
      <c r="O17" s="62"/>
      <c r="P17" s="62"/>
      <c r="Q17" s="62"/>
      <c r="R17" s="62"/>
      <c r="S17" s="62"/>
      <c r="T17" s="62"/>
      <c r="U17" s="62"/>
      <c r="V17" s="62"/>
      <c r="W17" s="62"/>
      <c r="X17" s="62"/>
      <c r="Y17" s="62"/>
    </row>
    <row r="18" spans="1:25" x14ac:dyDescent="0.25">
      <c r="A18" s="62"/>
      <c r="B18" s="62"/>
      <c r="C18" s="62"/>
      <c r="D18" s="62"/>
      <c r="E18" s="62"/>
      <c r="F18" s="62"/>
      <c r="G18" s="62"/>
      <c r="H18" s="62"/>
      <c r="I18" s="62"/>
      <c r="J18" s="62"/>
      <c r="K18" s="62"/>
      <c r="L18" s="62"/>
      <c r="M18" s="62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  <c r="Y18" s="62"/>
    </row>
    <row r="19" spans="1:25" x14ac:dyDescent="0.25">
      <c r="A19" s="62"/>
      <c r="B19" s="62"/>
      <c r="C19" s="62"/>
      <c r="D19" s="62"/>
      <c r="E19" s="62"/>
      <c r="F19" s="62"/>
      <c r="G19" s="62"/>
      <c r="H19" s="62"/>
      <c r="I19" s="62"/>
      <c r="J19" s="62"/>
      <c r="K19" s="62"/>
      <c r="L19" s="62"/>
      <c r="M19" s="62"/>
      <c r="N19" s="62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2"/>
    </row>
    <row r="20" spans="1:25" x14ac:dyDescent="0.25">
      <c r="A20" s="62"/>
      <c r="B20" s="62"/>
      <c r="C20" s="62"/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62"/>
      <c r="Q20" s="62"/>
      <c r="R20" s="62"/>
      <c r="S20" s="62"/>
      <c r="T20" s="62"/>
      <c r="U20" s="62"/>
      <c r="V20" s="62"/>
      <c r="W20" s="62"/>
      <c r="X20" s="62"/>
      <c r="Y20" s="62"/>
    </row>
    <row r="21" spans="1:25" x14ac:dyDescent="0.25">
      <c r="A21" s="62"/>
      <c r="B21" s="62"/>
      <c r="C21" s="62"/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2"/>
      <c r="O21" s="62"/>
      <c r="P21" s="62"/>
      <c r="Q21" s="62"/>
      <c r="R21" s="62"/>
      <c r="S21" s="62"/>
      <c r="T21" s="62"/>
      <c r="U21" s="62"/>
      <c r="V21" s="62"/>
      <c r="W21" s="62"/>
      <c r="X21" s="62"/>
      <c r="Y21" s="62"/>
    </row>
    <row r="22" spans="1:25" x14ac:dyDescent="0.25">
      <c r="A22" s="62"/>
      <c r="B22" s="62"/>
      <c r="C22" s="62"/>
      <c r="D22" s="62"/>
      <c r="E22" s="62"/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62"/>
      <c r="U22" s="62"/>
      <c r="V22" s="62"/>
      <c r="W22" s="62"/>
      <c r="X22" s="62"/>
      <c r="Y22" s="62"/>
    </row>
    <row r="23" spans="1:25" x14ac:dyDescent="0.25">
      <c r="A23" s="62"/>
      <c r="B23" s="62"/>
      <c r="C23" s="62"/>
      <c r="D23" s="62"/>
      <c r="E23" s="62"/>
      <c r="F23" s="62"/>
      <c r="G23" s="62"/>
      <c r="H23" s="62"/>
      <c r="I23" s="62"/>
      <c r="J23" s="62"/>
      <c r="K23" s="62"/>
      <c r="L23" s="62"/>
      <c r="M23" s="62"/>
      <c r="N23" s="62"/>
      <c r="O23" s="62"/>
      <c r="P23" s="62"/>
      <c r="Q23" s="62"/>
      <c r="R23" s="62"/>
      <c r="S23" s="62"/>
      <c r="T23" s="62"/>
      <c r="U23" s="62"/>
      <c r="V23" s="62"/>
      <c r="W23" s="62"/>
      <c r="X23" s="62"/>
      <c r="Y23" s="62"/>
    </row>
    <row r="24" spans="1:25" x14ac:dyDescent="0.25">
      <c r="A24" s="62"/>
      <c r="B24" s="62"/>
      <c r="C24" s="62"/>
      <c r="D24" s="62"/>
      <c r="E24" s="62"/>
      <c r="F24" s="62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</row>
    <row r="25" spans="1:25" x14ac:dyDescent="0.25">
      <c r="A25" s="62"/>
      <c r="B25" s="62"/>
      <c r="C25" s="62"/>
      <c r="D25" s="62"/>
      <c r="E25" s="62"/>
      <c r="F25" s="62"/>
      <c r="G25" s="62"/>
      <c r="H25" s="62"/>
      <c r="I25" s="62"/>
      <c r="J25" s="62"/>
      <c r="K25" s="62"/>
      <c r="L25" s="62"/>
      <c r="M25" s="62"/>
      <c r="N25" s="62"/>
      <c r="O25" s="62"/>
      <c r="P25" s="62"/>
      <c r="Q25" s="62"/>
      <c r="R25" s="62"/>
      <c r="S25" s="62"/>
      <c r="T25" s="62"/>
      <c r="U25" s="62"/>
      <c r="V25" s="62"/>
      <c r="W25" s="62"/>
      <c r="X25" s="62"/>
      <c r="Y25" s="62"/>
    </row>
    <row r="26" spans="1:25" x14ac:dyDescent="0.25">
      <c r="A26" s="62"/>
      <c r="B26" s="62"/>
      <c r="C26" s="62"/>
      <c r="D26" s="62"/>
      <c r="E26" s="62"/>
      <c r="F26" s="62"/>
      <c r="G26" s="62"/>
      <c r="H26" s="62"/>
      <c r="I26" s="62"/>
      <c r="J26" s="62"/>
      <c r="K26" s="62"/>
      <c r="L26" s="62"/>
      <c r="M26" s="62"/>
      <c r="N26" s="62"/>
      <c r="O26" s="62"/>
      <c r="P26" s="62"/>
      <c r="Q26" s="62"/>
      <c r="R26" s="62"/>
      <c r="S26" s="62"/>
      <c r="T26" s="62"/>
      <c r="U26" s="62"/>
      <c r="V26" s="62"/>
      <c r="W26" s="62"/>
      <c r="X26" s="62"/>
      <c r="Y26" s="62"/>
    </row>
    <row r="27" spans="1:25" x14ac:dyDescent="0.25">
      <c r="A27" s="62"/>
      <c r="B27" s="62"/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  <c r="R27" s="62"/>
      <c r="S27" s="62"/>
      <c r="T27" s="62"/>
      <c r="U27" s="62"/>
      <c r="V27" s="62"/>
      <c r="W27" s="62"/>
      <c r="X27" s="62"/>
      <c r="Y27" s="62"/>
    </row>
    <row r="28" spans="1:25" x14ac:dyDescent="0.25">
      <c r="A28" s="62"/>
      <c r="B28" s="62"/>
      <c r="C28" s="62"/>
      <c r="D28" s="62"/>
      <c r="E28" s="62"/>
      <c r="F28" s="62"/>
      <c r="G28" s="62"/>
      <c r="H28" s="62"/>
      <c r="I28" s="62"/>
      <c r="J28" s="62"/>
      <c r="K28" s="62"/>
      <c r="L28" s="62"/>
      <c r="M28" s="62"/>
      <c r="N28" s="62"/>
      <c r="O28" s="62"/>
      <c r="P28" s="62"/>
      <c r="Q28" s="62"/>
      <c r="R28" s="62"/>
      <c r="S28" s="62"/>
      <c r="T28" s="62"/>
      <c r="U28" s="62"/>
      <c r="V28" s="62"/>
      <c r="W28" s="62"/>
      <c r="X28" s="62"/>
      <c r="Y28" s="62"/>
    </row>
    <row r="29" spans="1:25" x14ac:dyDescent="0.25">
      <c r="A29" s="62"/>
      <c r="B29" s="62"/>
      <c r="C29" s="62"/>
      <c r="D29" s="62"/>
      <c r="E29" s="62"/>
      <c r="F29" s="62"/>
      <c r="G29" s="62"/>
      <c r="H29" s="62"/>
      <c r="I29" s="62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  <c r="U29" s="62"/>
      <c r="V29" s="62"/>
      <c r="W29" s="62"/>
      <c r="X29" s="62"/>
      <c r="Y29" s="62"/>
    </row>
    <row r="30" spans="1:25" x14ac:dyDescent="0.25">
      <c r="A30" s="62"/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  <c r="S30" s="62"/>
      <c r="T30" s="62"/>
      <c r="U30" s="62"/>
      <c r="V30" s="62"/>
      <c r="W30" s="62"/>
      <c r="X30" s="62"/>
      <c r="Y30" s="62"/>
    </row>
    <row r="31" spans="1:25" x14ac:dyDescent="0.25">
      <c r="A31" s="62"/>
      <c r="B31" s="62"/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</row>
    <row r="32" spans="1:25" x14ac:dyDescent="0.25">
      <c r="A32" s="62"/>
      <c r="B32" s="62"/>
      <c r="C32" s="62"/>
      <c r="D32" s="62"/>
      <c r="E32" s="62"/>
      <c r="F32" s="62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</row>
    <row r="33" spans="1:25" x14ac:dyDescent="0.25">
      <c r="A33" s="62"/>
      <c r="B33" s="62"/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  <c r="R33" s="62"/>
      <c r="S33" s="62"/>
      <c r="T33" s="62"/>
      <c r="U33" s="62"/>
      <c r="V33" s="62"/>
      <c r="W33" s="62"/>
      <c r="X33" s="62"/>
      <c r="Y33" s="62"/>
    </row>
    <row r="34" spans="1:25" x14ac:dyDescent="0.25">
      <c r="A34" s="62"/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</row>
    <row r="35" spans="1:25" x14ac:dyDescent="0.25">
      <c r="A35" s="62"/>
      <c r="B35" s="62"/>
      <c r="C35" s="62"/>
      <c r="D35" s="62"/>
      <c r="E35" s="62"/>
      <c r="F35" s="62"/>
      <c r="G35" s="62"/>
      <c r="H35" s="62"/>
      <c r="I35" s="62"/>
      <c r="J35" s="62"/>
      <c r="K35" s="62"/>
      <c r="L35" s="62"/>
      <c r="M35" s="62"/>
      <c r="N35" s="62"/>
      <c r="O35" s="62"/>
      <c r="P35" s="62"/>
      <c r="Q35" s="62"/>
      <c r="R35" s="62"/>
      <c r="S35" s="62"/>
      <c r="T35" s="62"/>
      <c r="U35" s="62"/>
      <c r="V35" s="62"/>
      <c r="W35" s="62"/>
      <c r="X35" s="62"/>
      <c r="Y35" s="62"/>
    </row>
    <row r="36" spans="1:25" x14ac:dyDescent="0.25">
      <c r="A36" s="62"/>
      <c r="B36" s="62"/>
      <c r="C36" s="62"/>
      <c r="D36" s="62"/>
      <c r="E36" s="62"/>
      <c r="F36" s="62"/>
      <c r="G36" s="62"/>
      <c r="H36" s="62"/>
      <c r="I36" s="62"/>
      <c r="J36" s="62"/>
      <c r="K36" s="62"/>
      <c r="L36" s="62"/>
      <c r="M36" s="62"/>
      <c r="N36" s="62"/>
      <c r="O36" s="62"/>
      <c r="P36" s="62"/>
      <c r="Q36" s="62"/>
      <c r="R36" s="62"/>
      <c r="S36" s="62"/>
      <c r="T36" s="62"/>
      <c r="U36" s="62"/>
      <c r="V36" s="62"/>
      <c r="W36" s="62"/>
      <c r="X36" s="62"/>
      <c r="Y36" s="62"/>
    </row>
    <row r="37" spans="1:25" x14ac:dyDescent="0.25">
      <c r="A37" s="62"/>
      <c r="B37" s="62"/>
      <c r="C37" s="62"/>
      <c r="D37" s="62"/>
      <c r="E37" s="62"/>
      <c r="F37" s="62"/>
      <c r="G37" s="62"/>
      <c r="H37" s="62"/>
      <c r="I37" s="62"/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</row>
    <row r="38" spans="1:25" x14ac:dyDescent="0.25">
      <c r="A38" s="62"/>
      <c r="B38" s="62"/>
      <c r="C38" s="62"/>
      <c r="D38" s="62"/>
      <c r="E38" s="62"/>
      <c r="F38" s="62"/>
      <c r="G38" s="62"/>
      <c r="H38" s="62"/>
      <c r="I38" s="62"/>
      <c r="J38" s="62"/>
      <c r="K38" s="62"/>
      <c r="L38" s="62"/>
      <c r="M38" s="62"/>
      <c r="N38" s="62"/>
      <c r="O38" s="62"/>
      <c r="P38" s="62"/>
      <c r="Q38" s="62"/>
      <c r="R38" s="62"/>
      <c r="S38" s="62"/>
      <c r="T38" s="62"/>
      <c r="U38" s="62"/>
      <c r="V38" s="62"/>
      <c r="W38" s="62"/>
      <c r="X38" s="62"/>
      <c r="Y38" s="62"/>
    </row>
    <row r="39" spans="1:25" x14ac:dyDescent="0.25">
      <c r="A39" s="62"/>
      <c r="B39" s="62"/>
      <c r="C39" s="62"/>
      <c r="D39" s="62"/>
      <c r="E39" s="62"/>
      <c r="F39" s="62"/>
      <c r="G39" s="62"/>
      <c r="H39" s="62"/>
      <c r="I39" s="62"/>
      <c r="J39" s="62"/>
      <c r="K39" s="62"/>
      <c r="L39" s="62"/>
      <c r="M39" s="62"/>
      <c r="N39" s="62"/>
      <c r="O39" s="62"/>
      <c r="P39" s="62"/>
      <c r="Q39" s="62"/>
      <c r="R39" s="62"/>
      <c r="S39" s="62"/>
      <c r="T39" s="62"/>
      <c r="U39" s="62"/>
      <c r="V39" s="62"/>
      <c r="W39" s="62"/>
      <c r="X39" s="62"/>
      <c r="Y39" s="62"/>
    </row>
    <row r="40" spans="1:25" x14ac:dyDescent="0.25">
      <c r="A40" s="62"/>
      <c r="B40" s="62"/>
      <c r="C40" s="62"/>
      <c r="D40" s="62"/>
      <c r="E40" s="62"/>
      <c r="F40" s="62"/>
      <c r="G40" s="62"/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</row>
    <row r="41" spans="1:25" x14ac:dyDescent="0.25">
      <c r="A41" s="62"/>
      <c r="B41" s="62"/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62"/>
      <c r="P41" s="62"/>
      <c r="Q41" s="62"/>
      <c r="R41" s="62"/>
      <c r="S41" s="62"/>
      <c r="T41" s="62"/>
      <c r="U41" s="62"/>
      <c r="V41" s="62"/>
      <c r="W41" s="62"/>
      <c r="X41" s="62"/>
      <c r="Y41" s="62"/>
    </row>
    <row r="42" spans="1:25" x14ac:dyDescent="0.25">
      <c r="A42" s="62"/>
      <c r="B42" s="62"/>
      <c r="C42" s="62"/>
      <c r="D42" s="62"/>
      <c r="E42" s="62"/>
      <c r="F42" s="62"/>
      <c r="G42" s="62"/>
      <c r="H42" s="62"/>
      <c r="I42" s="62"/>
      <c r="J42" s="62"/>
      <c r="K42" s="62"/>
      <c r="L42" s="62"/>
      <c r="M42" s="62"/>
      <c r="N42" s="62"/>
      <c r="O42" s="62"/>
      <c r="P42" s="62"/>
      <c r="Q42" s="62"/>
      <c r="R42" s="62"/>
      <c r="S42" s="62"/>
      <c r="T42" s="62"/>
      <c r="U42" s="62"/>
      <c r="V42" s="62"/>
      <c r="W42" s="62"/>
      <c r="X42" s="62"/>
      <c r="Y42" s="62"/>
    </row>
    <row r="43" spans="1:25" x14ac:dyDescent="0.25">
      <c r="A43" s="62"/>
      <c r="B43" s="62"/>
      <c r="C43" s="62"/>
      <c r="D43" s="62"/>
      <c r="E43" s="62"/>
      <c r="F43" s="62"/>
      <c r="G43" s="62"/>
      <c r="H43" s="62"/>
      <c r="I43" s="62"/>
      <c r="J43" s="62"/>
      <c r="K43" s="62"/>
      <c r="L43" s="62"/>
      <c r="M43" s="62"/>
      <c r="N43" s="62"/>
      <c r="O43" s="62"/>
      <c r="P43" s="62"/>
      <c r="Q43" s="62"/>
      <c r="R43" s="62"/>
      <c r="S43" s="62"/>
      <c r="T43" s="62"/>
      <c r="U43" s="62"/>
      <c r="V43" s="62"/>
      <c r="W43" s="62"/>
      <c r="X43" s="62"/>
      <c r="Y43" s="62"/>
    </row>
    <row r="44" spans="1:25" x14ac:dyDescent="0.25">
      <c r="A44" s="62"/>
      <c r="B44" s="62"/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</row>
    <row r="45" spans="1:25" x14ac:dyDescent="0.25">
      <c r="A45" s="62"/>
      <c r="B45" s="62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  <c r="R45" s="62"/>
      <c r="S45" s="62"/>
      <c r="T45" s="62"/>
      <c r="U45" s="62"/>
      <c r="V45" s="62"/>
      <c r="W45" s="62"/>
      <c r="X45" s="62"/>
      <c r="Y45" s="62"/>
    </row>
    <row r="46" spans="1:25" x14ac:dyDescent="0.25">
      <c r="A46" s="62"/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62"/>
      <c r="P46" s="62"/>
      <c r="Q46" s="62"/>
      <c r="R46" s="62"/>
      <c r="S46" s="62"/>
      <c r="T46" s="62"/>
      <c r="U46" s="62"/>
      <c r="V46" s="62"/>
      <c r="W46" s="62"/>
      <c r="X46" s="62"/>
      <c r="Y46" s="62"/>
    </row>
    <row r="47" spans="1:25" x14ac:dyDescent="0.25">
      <c r="A47" s="62"/>
      <c r="B47" s="62"/>
      <c r="C47" s="62"/>
      <c r="D47" s="62"/>
      <c r="E47" s="62"/>
      <c r="F47" s="62"/>
      <c r="G47" s="62"/>
      <c r="H47" s="62"/>
      <c r="I47" s="62"/>
      <c r="J47" s="62"/>
      <c r="K47" s="62"/>
      <c r="L47" s="62"/>
      <c r="M47" s="62"/>
      <c r="N47" s="62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2"/>
    </row>
    <row r="48" spans="1:25" x14ac:dyDescent="0.25">
      <c r="A48" s="62"/>
      <c r="B48" s="62"/>
      <c r="C48" s="62"/>
      <c r="D48" s="62"/>
      <c r="E48" s="62"/>
      <c r="F48" s="62"/>
      <c r="G48" s="62"/>
      <c r="H48" s="62"/>
      <c r="I48" s="62"/>
      <c r="J48" s="62"/>
      <c r="K48" s="62"/>
      <c r="L48" s="62"/>
      <c r="M48" s="62"/>
      <c r="N48" s="62"/>
      <c r="O48" s="62"/>
      <c r="P48" s="62"/>
      <c r="Q48" s="62"/>
      <c r="R48" s="62"/>
      <c r="S48" s="62"/>
      <c r="T48" s="62"/>
      <c r="U48" s="62"/>
      <c r="V48" s="62"/>
      <c r="W48" s="62"/>
      <c r="X48" s="62"/>
      <c r="Y48" s="62"/>
    </row>
    <row r="49" spans="1:25" x14ac:dyDescent="0.25">
      <c r="A49" s="62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2"/>
      <c r="X49" s="62"/>
      <c r="Y49" s="62"/>
    </row>
    <row r="50" spans="1:25" x14ac:dyDescent="0.25">
      <c r="A50" s="62"/>
      <c r="B50" s="62"/>
      <c r="C50" s="62"/>
      <c r="D50" s="62"/>
      <c r="E50" s="62"/>
      <c r="F50" s="62"/>
      <c r="G50" s="62"/>
      <c r="H50" s="62"/>
      <c r="I50" s="62"/>
      <c r="J50" s="62"/>
      <c r="K50" s="62"/>
      <c r="L50" s="62"/>
      <c r="M50" s="62"/>
      <c r="N50" s="62"/>
      <c r="O50" s="62"/>
      <c r="P50" s="62"/>
      <c r="Q50" s="62"/>
      <c r="R50" s="62"/>
      <c r="S50" s="62"/>
      <c r="T50" s="62"/>
      <c r="U50" s="62"/>
      <c r="V50" s="62"/>
      <c r="W50" s="62"/>
      <c r="X50" s="62"/>
      <c r="Y50" s="62"/>
    </row>
    <row r="51" spans="1:25" x14ac:dyDescent="0.25">
      <c r="A51" s="62"/>
      <c r="B51" s="62"/>
      <c r="C51" s="62"/>
      <c r="D51" s="62"/>
      <c r="E51" s="62"/>
      <c r="F51" s="62"/>
      <c r="G51" s="62"/>
      <c r="H51" s="62"/>
      <c r="I51" s="62"/>
      <c r="J51" s="62"/>
      <c r="K51" s="62"/>
      <c r="L51" s="62"/>
      <c r="M51" s="62"/>
      <c r="N51" s="62"/>
      <c r="O51" s="62"/>
      <c r="P51" s="62"/>
      <c r="Q51" s="62"/>
      <c r="R51" s="62"/>
      <c r="S51" s="62"/>
      <c r="T51" s="62"/>
      <c r="U51" s="62"/>
      <c r="V51" s="62"/>
      <c r="W51" s="62"/>
      <c r="X51" s="62"/>
      <c r="Y51" s="62"/>
    </row>
    <row r="52" spans="1:25" x14ac:dyDescent="0.25">
      <c r="A52" s="62"/>
      <c r="B52" s="62"/>
      <c r="C52" s="62"/>
      <c r="D52" s="62"/>
      <c r="E52" s="62"/>
      <c r="F52" s="62"/>
      <c r="G52" s="62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2"/>
      <c r="U52" s="62"/>
      <c r="V52" s="62"/>
      <c r="W52" s="62"/>
      <c r="X52" s="62"/>
      <c r="Y52" s="62"/>
    </row>
    <row r="53" spans="1:25" x14ac:dyDescent="0.25">
      <c r="A53" s="62"/>
      <c r="B53" s="62"/>
      <c r="C53" s="62"/>
      <c r="D53" s="62"/>
      <c r="E53" s="62"/>
      <c r="F53" s="62"/>
      <c r="G53" s="62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  <c r="T53" s="62"/>
      <c r="U53" s="62"/>
      <c r="V53" s="62"/>
      <c r="W53" s="62"/>
      <c r="X53" s="62"/>
      <c r="Y53" s="62"/>
    </row>
    <row r="54" spans="1:25" x14ac:dyDescent="0.25">
      <c r="A54" s="62"/>
      <c r="B54" s="62"/>
      <c r="C54" s="62"/>
      <c r="D54" s="62"/>
      <c r="E54" s="62"/>
      <c r="F54" s="62"/>
      <c r="G54" s="62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  <c r="T54" s="62"/>
      <c r="U54" s="62"/>
      <c r="V54" s="62"/>
      <c r="W54" s="62"/>
      <c r="X54" s="62"/>
      <c r="Y54" s="62"/>
    </row>
    <row r="55" spans="1:25" x14ac:dyDescent="0.25">
      <c r="A55" s="62"/>
      <c r="B55" s="62"/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  <c r="R55" s="62"/>
      <c r="S55" s="62"/>
      <c r="T55" s="62"/>
      <c r="U55" s="62"/>
      <c r="V55" s="62"/>
      <c r="W55" s="62"/>
      <c r="X55" s="62"/>
      <c r="Y55" s="62"/>
    </row>
    <row r="56" spans="1:25" x14ac:dyDescent="0.25">
      <c r="A56" s="62"/>
      <c r="B56" s="62"/>
      <c r="C56" s="62"/>
      <c r="D56" s="62"/>
      <c r="E56" s="62"/>
      <c r="F56" s="62"/>
      <c r="G56" s="62"/>
      <c r="H56" s="62"/>
      <c r="I56" s="62"/>
      <c r="J56" s="62"/>
      <c r="K56" s="62"/>
      <c r="L56" s="62"/>
      <c r="M56" s="62"/>
      <c r="N56" s="62"/>
      <c r="O56" s="62"/>
      <c r="P56" s="62"/>
      <c r="Q56" s="62"/>
      <c r="R56" s="62"/>
      <c r="S56" s="62"/>
      <c r="T56" s="62"/>
      <c r="U56" s="62"/>
      <c r="V56" s="62"/>
      <c r="W56" s="62"/>
      <c r="X56" s="62"/>
      <c r="Y56" s="62"/>
    </row>
    <row r="57" spans="1:25" x14ac:dyDescent="0.25">
      <c r="A57" s="62"/>
      <c r="B57" s="62"/>
      <c r="C57" s="62"/>
      <c r="D57" s="62"/>
      <c r="E57" s="62"/>
      <c r="F57" s="62"/>
      <c r="G57" s="62"/>
      <c r="H57" s="62"/>
      <c r="I57" s="62"/>
      <c r="J57" s="62"/>
      <c r="K57" s="62"/>
      <c r="L57" s="62"/>
      <c r="M57" s="62"/>
      <c r="N57" s="62"/>
      <c r="O57" s="62"/>
      <c r="P57" s="62"/>
      <c r="Q57" s="62"/>
      <c r="R57" s="62"/>
      <c r="S57" s="62"/>
      <c r="T57" s="62"/>
      <c r="U57" s="62"/>
      <c r="V57" s="62"/>
      <c r="W57" s="62"/>
      <c r="X57" s="62"/>
      <c r="Y57" s="62"/>
    </row>
    <row r="58" spans="1:25" x14ac:dyDescent="0.25">
      <c r="A58" s="62"/>
      <c r="B58" s="62"/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</row>
    <row r="59" spans="1:25" x14ac:dyDescent="0.25">
      <c r="A59" s="62"/>
      <c r="B59" s="62"/>
      <c r="C59" s="62"/>
      <c r="D59" s="62"/>
      <c r="E59" s="62"/>
      <c r="F59" s="62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</row>
    <row r="60" spans="1:25" x14ac:dyDescent="0.25">
      <c r="A60" s="62"/>
      <c r="B60" s="62"/>
      <c r="C60" s="62"/>
      <c r="D60" s="62"/>
      <c r="E60" s="62"/>
      <c r="F60" s="62"/>
      <c r="G60" s="62"/>
      <c r="H60" s="62"/>
      <c r="I60" s="62"/>
      <c r="J60" s="62"/>
      <c r="K60" s="62"/>
      <c r="L60" s="62"/>
      <c r="M60" s="62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  <c r="Y60" s="62"/>
    </row>
    <row r="61" spans="1:25" x14ac:dyDescent="0.25">
      <c r="A61" s="62"/>
      <c r="B61" s="62"/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  <c r="R61" s="62"/>
      <c r="S61" s="62"/>
      <c r="T61" s="62"/>
      <c r="U61" s="62"/>
      <c r="V61" s="62"/>
      <c r="W61" s="62"/>
      <c r="X61" s="62"/>
      <c r="Y61" s="62"/>
    </row>
    <row r="62" spans="1:25" x14ac:dyDescent="0.25">
      <c r="A62" s="62"/>
      <c r="B62" s="62"/>
      <c r="C62" s="62"/>
      <c r="D62" s="62"/>
      <c r="E62" s="62"/>
      <c r="F62" s="62"/>
      <c r="G62" s="62"/>
      <c r="H62" s="62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  <c r="T62" s="62"/>
      <c r="U62" s="62"/>
      <c r="V62" s="62"/>
      <c r="W62" s="62"/>
      <c r="X62" s="62"/>
      <c r="Y62" s="62"/>
    </row>
    <row r="63" spans="1:25" x14ac:dyDescent="0.25">
      <c r="A63" s="62"/>
      <c r="B63" s="62"/>
      <c r="C63" s="62"/>
      <c r="D63" s="62"/>
      <c r="E63" s="62"/>
      <c r="F63" s="62"/>
      <c r="G63" s="62"/>
      <c r="H63" s="62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  <c r="T63" s="62"/>
      <c r="U63" s="62"/>
      <c r="V63" s="62"/>
      <c r="W63" s="62"/>
      <c r="X63" s="62"/>
      <c r="Y63" s="62"/>
    </row>
    <row r="64" spans="1:25" x14ac:dyDescent="0.25">
      <c r="A64" s="62"/>
      <c r="B64" s="62"/>
      <c r="C64" s="62"/>
      <c r="D64" s="62"/>
      <c r="E64" s="62"/>
      <c r="F64" s="62"/>
      <c r="G64" s="62"/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2"/>
    </row>
    <row r="65" spans="1:25" x14ac:dyDescent="0.25">
      <c r="A65" s="62"/>
      <c r="B65" s="62"/>
      <c r="C65" s="62"/>
      <c r="D65" s="62"/>
      <c r="E65" s="62"/>
      <c r="F65" s="62"/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2"/>
      <c r="R65" s="62"/>
      <c r="S65" s="62"/>
      <c r="T65" s="62"/>
      <c r="U65" s="62"/>
      <c r="V65" s="62"/>
      <c r="W65" s="62"/>
      <c r="X65" s="62"/>
      <c r="Y65" s="62"/>
    </row>
    <row r="66" spans="1:25" x14ac:dyDescent="0.25">
      <c r="A66" s="62"/>
      <c r="B66" s="62"/>
      <c r="C66" s="62"/>
      <c r="D66" s="62"/>
      <c r="E66" s="62"/>
      <c r="F66" s="62"/>
      <c r="G66" s="62"/>
      <c r="H66" s="62"/>
      <c r="I66" s="62"/>
      <c r="J66" s="62"/>
      <c r="K66" s="62"/>
      <c r="L66" s="62"/>
      <c r="M66" s="62"/>
      <c r="N66" s="62"/>
      <c r="O66" s="62"/>
      <c r="P66" s="62"/>
      <c r="Q66" s="62"/>
      <c r="R66" s="62"/>
      <c r="S66" s="62"/>
      <c r="T66" s="62"/>
      <c r="U66" s="62"/>
      <c r="V66" s="62"/>
      <c r="W66" s="62"/>
      <c r="X66" s="62"/>
      <c r="Y66" s="62"/>
    </row>
    <row r="67" spans="1:25" x14ac:dyDescent="0.25">
      <c r="A67" s="62"/>
      <c r="B67" s="62"/>
      <c r="C67" s="62"/>
      <c r="D67" s="62"/>
      <c r="E67" s="62"/>
      <c r="F67" s="62"/>
      <c r="G67" s="62"/>
      <c r="H67" s="62"/>
      <c r="I67" s="62"/>
      <c r="J67" s="62"/>
      <c r="K67" s="62"/>
      <c r="L67" s="62"/>
      <c r="M67" s="62"/>
      <c r="N67" s="62"/>
      <c r="O67" s="62"/>
      <c r="P67" s="62"/>
      <c r="Q67" s="62"/>
      <c r="R67" s="62"/>
      <c r="S67" s="62"/>
      <c r="T67" s="62"/>
      <c r="U67" s="62"/>
      <c r="V67" s="62"/>
      <c r="W67" s="62"/>
      <c r="X67" s="62"/>
      <c r="Y67" s="62"/>
    </row>
    <row r="68" spans="1:25" x14ac:dyDescent="0.25">
      <c r="A68" s="62"/>
      <c r="B68" s="62"/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  <c r="R68" s="62"/>
      <c r="S68" s="62"/>
      <c r="T68" s="62"/>
      <c r="U68" s="62"/>
      <c r="V68" s="62"/>
      <c r="W68" s="62"/>
      <c r="X68" s="62"/>
      <c r="Y68" s="62"/>
    </row>
    <row r="69" spans="1:25" x14ac:dyDescent="0.25">
      <c r="A69" s="62"/>
      <c r="B69" s="62"/>
      <c r="C69" s="62"/>
      <c r="D69" s="62"/>
      <c r="E69" s="62"/>
      <c r="F69" s="62"/>
      <c r="G69" s="62"/>
      <c r="H69" s="62"/>
      <c r="I69" s="62"/>
      <c r="J69" s="62"/>
      <c r="K69" s="62"/>
      <c r="L69" s="62"/>
      <c r="M69" s="62"/>
      <c r="N69" s="62"/>
      <c r="O69" s="62"/>
      <c r="P69" s="62"/>
      <c r="Q69" s="62"/>
      <c r="R69" s="62"/>
      <c r="S69" s="62"/>
      <c r="T69" s="62"/>
      <c r="U69" s="62"/>
      <c r="V69" s="62"/>
      <c r="W69" s="62"/>
      <c r="X69" s="62"/>
      <c r="Y69" s="62"/>
    </row>
    <row r="70" spans="1:25" x14ac:dyDescent="0.25">
      <c r="A70" s="62"/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  <c r="O70" s="62"/>
      <c r="P70" s="62"/>
      <c r="Q70" s="62"/>
      <c r="R70" s="62"/>
      <c r="S70" s="62"/>
      <c r="T70" s="62"/>
      <c r="U70" s="62"/>
      <c r="V70" s="62"/>
      <c r="W70" s="62"/>
      <c r="X70" s="62"/>
      <c r="Y70" s="62"/>
    </row>
    <row r="71" spans="1:25" x14ac:dyDescent="0.25">
      <c r="A71" s="62"/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</row>
    <row r="72" spans="1:25" x14ac:dyDescent="0.25">
      <c r="A72" s="62"/>
      <c r="B72" s="62"/>
      <c r="C72" s="62"/>
      <c r="D72" s="62"/>
      <c r="E72" s="62"/>
      <c r="F72" s="62"/>
      <c r="G72" s="62"/>
      <c r="H72" s="62"/>
      <c r="I72" s="62"/>
      <c r="J72" s="62"/>
      <c r="K72" s="62"/>
      <c r="L72" s="62"/>
      <c r="M72" s="62"/>
      <c r="N72" s="62"/>
      <c r="O72" s="62"/>
      <c r="P72" s="62"/>
      <c r="Q72" s="62"/>
      <c r="R72" s="62"/>
      <c r="S72" s="62"/>
      <c r="T72" s="62"/>
      <c r="U72" s="62"/>
      <c r="V72" s="62"/>
      <c r="W72" s="62"/>
      <c r="X72" s="62"/>
      <c r="Y72" s="62"/>
    </row>
    <row r="73" spans="1:25" x14ac:dyDescent="0.25">
      <c r="A73" s="62"/>
      <c r="B73" s="62"/>
      <c r="C73" s="62"/>
      <c r="D73" s="62"/>
      <c r="E73" s="62"/>
      <c r="F73" s="62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</row>
    <row r="74" spans="1:25" x14ac:dyDescent="0.25">
      <c r="A74" s="62"/>
      <c r="B74" s="62"/>
      <c r="C74" s="62"/>
      <c r="D74" s="62"/>
      <c r="E74" s="62"/>
      <c r="F74" s="62"/>
      <c r="G74" s="62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</row>
    <row r="75" spans="1:25" x14ac:dyDescent="0.25">
      <c r="A75" s="62"/>
      <c r="B75" s="62"/>
      <c r="C75" s="62"/>
      <c r="D75" s="62"/>
      <c r="E75" s="62"/>
      <c r="F75" s="62"/>
      <c r="G75" s="62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</row>
    <row r="76" spans="1:25" x14ac:dyDescent="0.25">
      <c r="A76" s="62"/>
      <c r="B76" s="62"/>
      <c r="C76" s="62"/>
      <c r="D76" s="62"/>
      <c r="E76" s="62"/>
      <c r="F76" s="62"/>
      <c r="G76" s="62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</row>
    <row r="77" spans="1:25" x14ac:dyDescent="0.25">
      <c r="A77" s="62"/>
      <c r="B77" s="62"/>
      <c r="C77" s="62"/>
      <c r="D77" s="62"/>
      <c r="E77" s="62"/>
      <c r="F77" s="62"/>
      <c r="G77" s="62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</row>
    <row r="78" spans="1:25" x14ac:dyDescent="0.25">
      <c r="A78" s="62"/>
      <c r="B78" s="62"/>
      <c r="C78" s="62"/>
      <c r="D78" s="62"/>
      <c r="E78" s="62"/>
      <c r="F78" s="62"/>
      <c r="G78" s="62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</row>
    <row r="79" spans="1:25" x14ac:dyDescent="0.25">
      <c r="A79" s="62"/>
      <c r="B79" s="62"/>
      <c r="C79" s="62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</row>
    <row r="80" spans="1:25" x14ac:dyDescent="0.25">
      <c r="A80" s="62"/>
      <c r="B80" s="62"/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</row>
    <row r="81" spans="1:25" x14ac:dyDescent="0.25">
      <c r="A81" s="62"/>
      <c r="B81" s="62"/>
      <c r="C81" s="62"/>
      <c r="D81" s="62"/>
      <c r="E81" s="62"/>
      <c r="F81" s="62"/>
      <c r="G81" s="62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</row>
    <row r="82" spans="1:25" x14ac:dyDescent="0.25">
      <c r="A82" s="62"/>
      <c r="B82" s="62"/>
      <c r="C82" s="62"/>
      <c r="D82" s="62"/>
      <c r="E82" s="62"/>
      <c r="F82" s="62"/>
      <c r="G82" s="62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</row>
    <row r="83" spans="1:25" x14ac:dyDescent="0.25">
      <c r="A83" s="62"/>
      <c r="B83" s="62"/>
      <c r="C83" s="62"/>
      <c r="D83" s="62"/>
      <c r="E83" s="62"/>
      <c r="F83" s="62"/>
      <c r="G83" s="62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</row>
    <row r="84" spans="1:25" x14ac:dyDescent="0.25">
      <c r="A84" s="62"/>
      <c r="B84" s="62"/>
      <c r="C84" s="62"/>
      <c r="D84" s="62"/>
      <c r="E84" s="62"/>
      <c r="F84" s="62"/>
      <c r="G84" s="62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</row>
    <row r="85" spans="1:25" x14ac:dyDescent="0.25">
      <c r="A85" s="62"/>
      <c r="B85" s="62"/>
      <c r="C85" s="62"/>
      <c r="D85" s="62"/>
      <c r="E85" s="62"/>
      <c r="F85" s="62"/>
      <c r="G85" s="62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</row>
    <row r="86" spans="1:25" x14ac:dyDescent="0.25">
      <c r="A86" s="62"/>
      <c r="B86" s="62"/>
      <c r="C86" s="62"/>
      <c r="D86" s="62"/>
      <c r="E86" s="62"/>
      <c r="F86" s="62"/>
      <c r="G86" s="62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</row>
    <row r="87" spans="1:25" x14ac:dyDescent="0.25">
      <c r="A87" s="62"/>
      <c r="B87" s="62"/>
      <c r="C87" s="62"/>
      <c r="D87" s="62"/>
      <c r="E87" s="62"/>
      <c r="F87" s="62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</row>
    <row r="88" spans="1:25" x14ac:dyDescent="0.25">
      <c r="A88" s="62"/>
      <c r="B88" s="62"/>
      <c r="C88" s="62"/>
      <c r="D88" s="62"/>
      <c r="E88" s="62"/>
      <c r="F88" s="62"/>
      <c r="G88" s="62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</row>
    <row r="89" spans="1:25" x14ac:dyDescent="0.25">
      <c r="A89" s="62"/>
      <c r="B89" s="62"/>
      <c r="C89" s="62"/>
      <c r="D89" s="62"/>
      <c r="E89" s="62"/>
      <c r="F89" s="62"/>
      <c r="G89" s="62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</row>
    <row r="90" spans="1:25" x14ac:dyDescent="0.25">
      <c r="A90" s="62"/>
      <c r="B90" s="62"/>
      <c r="C90" s="62"/>
      <c r="D90" s="62"/>
      <c r="E90" s="62"/>
      <c r="F90" s="62"/>
      <c r="G90" s="62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</row>
    <row r="91" spans="1:25" x14ac:dyDescent="0.25">
      <c r="A91" s="62"/>
      <c r="B91" s="62"/>
      <c r="C91" s="62"/>
      <c r="D91" s="62"/>
      <c r="E91" s="62"/>
      <c r="F91" s="62"/>
      <c r="G91" s="62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</row>
    <row r="92" spans="1:25" x14ac:dyDescent="0.25">
      <c r="A92" s="62"/>
      <c r="B92" s="62"/>
      <c r="C92" s="62"/>
      <c r="D92" s="62"/>
      <c r="E92" s="62"/>
      <c r="F92" s="62"/>
      <c r="G92" s="62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</row>
    <row r="93" spans="1:25" x14ac:dyDescent="0.25">
      <c r="A93" s="62"/>
      <c r="B93" s="62"/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</row>
    <row r="94" spans="1:25" x14ac:dyDescent="0.25">
      <c r="A94" s="62"/>
      <c r="B94" s="62"/>
      <c r="C94" s="62"/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</row>
    <row r="95" spans="1:25" x14ac:dyDescent="0.25">
      <c r="A95" s="62"/>
      <c r="B95" s="62"/>
      <c r="C95" s="62"/>
      <c r="D95" s="62"/>
      <c r="E95" s="62"/>
      <c r="F95" s="62"/>
      <c r="G95" s="62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</row>
    <row r="96" spans="1:25" x14ac:dyDescent="0.25">
      <c r="A96" s="62"/>
      <c r="B96" s="62"/>
      <c r="C96" s="62"/>
      <c r="D96" s="62"/>
      <c r="E96" s="62"/>
      <c r="F96" s="62"/>
      <c r="G96" s="62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</row>
    <row r="97" spans="1:25" x14ac:dyDescent="0.25">
      <c r="A97" s="62"/>
      <c r="B97" s="62"/>
      <c r="C97" s="62"/>
      <c r="D97" s="62"/>
      <c r="E97" s="62"/>
      <c r="F97" s="62"/>
      <c r="G97" s="62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</row>
    <row r="98" spans="1:25" x14ac:dyDescent="0.25">
      <c r="A98" s="62"/>
      <c r="B98" s="62"/>
      <c r="C98" s="62"/>
      <c r="D98" s="62"/>
      <c r="E98" s="62"/>
      <c r="F98" s="62"/>
      <c r="G98" s="62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</row>
    <row r="99" spans="1:25" x14ac:dyDescent="0.25">
      <c r="A99" s="62"/>
      <c r="B99" s="62"/>
      <c r="C99" s="62"/>
      <c r="D99" s="62"/>
      <c r="E99" s="62"/>
      <c r="F99" s="62"/>
      <c r="G99" s="62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</row>
    <row r="100" spans="1:25" x14ac:dyDescent="0.25">
      <c r="A100" s="62"/>
      <c r="B100" s="62"/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  <c r="R100" s="62"/>
      <c r="S100" s="62"/>
      <c r="T100" s="62"/>
      <c r="U100" s="62"/>
      <c r="V100" s="62"/>
      <c r="W100" s="62"/>
      <c r="X100" s="62"/>
      <c r="Y100" s="62"/>
    </row>
    <row r="101" spans="1:25" x14ac:dyDescent="0.25">
      <c r="A101" s="62"/>
      <c r="B101" s="62"/>
      <c r="C101" s="62"/>
      <c r="D101" s="62"/>
      <c r="E101" s="62"/>
      <c r="F101" s="62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</row>
    <row r="102" spans="1:25" x14ac:dyDescent="0.25">
      <c r="A102" s="62"/>
      <c r="B102" s="62"/>
      <c r="C102" s="62"/>
      <c r="D102" s="62"/>
      <c r="E102" s="62"/>
      <c r="F102" s="62"/>
      <c r="G102" s="62"/>
      <c r="H102" s="62"/>
      <c r="I102" s="62"/>
      <c r="J102" s="62"/>
      <c r="K102" s="62"/>
      <c r="L102" s="62"/>
      <c r="M102" s="62"/>
      <c r="N102" s="62"/>
      <c r="O102" s="62"/>
      <c r="P102" s="62"/>
      <c r="Q102" s="62"/>
      <c r="R102" s="62"/>
      <c r="S102" s="62"/>
      <c r="T102" s="62"/>
      <c r="U102" s="62"/>
      <c r="V102" s="62"/>
      <c r="W102" s="62"/>
      <c r="X102" s="62"/>
      <c r="Y102" s="62"/>
    </row>
    <row r="103" spans="1:25" x14ac:dyDescent="0.25">
      <c r="A103" s="62"/>
      <c r="B103" s="62"/>
      <c r="C103" s="62"/>
      <c r="D103" s="62"/>
      <c r="E103" s="62"/>
      <c r="F103" s="62"/>
      <c r="G103" s="62"/>
      <c r="H103" s="62"/>
      <c r="I103" s="62"/>
      <c r="J103" s="62"/>
      <c r="K103" s="62"/>
      <c r="L103" s="62"/>
      <c r="M103" s="62"/>
      <c r="N103" s="62"/>
      <c r="O103" s="62"/>
      <c r="P103" s="62"/>
      <c r="Q103" s="62"/>
      <c r="R103" s="62"/>
      <c r="S103" s="62"/>
      <c r="T103" s="62"/>
      <c r="U103" s="62"/>
      <c r="V103" s="62"/>
      <c r="W103" s="62"/>
      <c r="X103" s="62"/>
      <c r="Y103" s="62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49DD37-17DE-45F3-8DA7-BF2E0F0AF548}">
  <sheetPr>
    <outlinePr summaryBelow="0" summaryRight="0"/>
    <pageSetUpPr autoPageBreaks="0"/>
  </sheetPr>
  <dimension ref="A1:HY128"/>
  <sheetViews>
    <sheetView tabSelected="1" zoomScale="120" zoomScaleNormal="120" workbookViewId="0">
      <pane xSplit="1" ySplit="1" topLeftCell="G2" activePane="bottomRight" state="frozen"/>
      <selection pane="topRight" activeCell="B1" sqref="B1"/>
      <selection pane="bottomLeft" activeCell="A3" sqref="A3"/>
      <selection pane="bottomRight" activeCell="A110" sqref="A110"/>
    </sheetView>
  </sheetViews>
  <sheetFormatPr baseColWidth="10" defaultColWidth="8.7265625" defaultRowHeight="10" x14ac:dyDescent="0.2"/>
  <cols>
    <col min="1" max="1" width="41.1796875" style="1" bestFit="1" customWidth="1"/>
    <col min="2" max="6" width="9.54296875" style="1" hidden="1" customWidth="1"/>
    <col min="7" max="11" width="9.54296875" style="1" customWidth="1"/>
    <col min="12" max="12" width="55.54296875" style="61" bestFit="1" customWidth="1"/>
    <col min="13" max="16384" width="8.7265625" style="1"/>
  </cols>
  <sheetData>
    <row r="1" spans="1:233" ht="10.5" x14ac:dyDescent="0.25">
      <c r="A1" s="22" t="s">
        <v>22</v>
      </c>
      <c r="B1" s="22">
        <v>2009</v>
      </c>
      <c r="C1" s="22">
        <v>2010</v>
      </c>
      <c r="D1" s="22">
        <v>2011</v>
      </c>
      <c r="E1" s="22">
        <v>2012</v>
      </c>
      <c r="F1" s="22">
        <v>2013</v>
      </c>
      <c r="G1" s="22">
        <v>2014</v>
      </c>
      <c r="H1" s="22">
        <v>2015</v>
      </c>
      <c r="I1" s="22">
        <v>2016</v>
      </c>
      <c r="J1" s="22">
        <v>2017</v>
      </c>
      <c r="K1" s="22">
        <v>2018</v>
      </c>
      <c r="L1" s="68" t="s">
        <v>103</v>
      </c>
    </row>
    <row r="2" spans="1:233" x14ac:dyDescent="0.2">
      <c r="A2" s="2" t="s">
        <v>41</v>
      </c>
      <c r="B2" s="2"/>
      <c r="C2" s="2"/>
      <c r="D2" s="2"/>
      <c r="E2" s="2"/>
      <c r="F2" s="2"/>
      <c r="G2" s="2"/>
      <c r="H2" s="2"/>
      <c r="I2" s="2"/>
      <c r="J2" s="2"/>
      <c r="K2" s="2"/>
      <c r="L2" s="66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</row>
    <row r="3" spans="1:233" ht="10.5" x14ac:dyDescent="0.2">
      <c r="A3" s="5" t="s">
        <v>24</v>
      </c>
      <c r="B3" s="7"/>
      <c r="C3" s="7"/>
      <c r="D3" s="7"/>
      <c r="E3" s="7"/>
      <c r="F3" s="7"/>
      <c r="G3" s="7"/>
      <c r="H3" s="7">
        <v>20900.438999999998</v>
      </c>
      <c r="I3" s="7">
        <v>23310.531999999999</v>
      </c>
      <c r="J3" s="7">
        <v>25336</v>
      </c>
      <c r="K3" s="7">
        <v>26145</v>
      </c>
    </row>
    <row r="4" spans="1:233" x14ac:dyDescent="0.2">
      <c r="A4" s="10" t="s">
        <v>23</v>
      </c>
      <c r="B4" s="11"/>
      <c r="C4" s="36" t="e">
        <f t="shared" ref="C4" si="0">+C3/B3-1</f>
        <v>#DIV/0!</v>
      </c>
      <c r="D4" s="36" t="e">
        <f t="shared" ref="D4" si="1">+D3/C3-1</f>
        <v>#DIV/0!</v>
      </c>
      <c r="E4" s="36" t="e">
        <f t="shared" ref="E4" si="2">+E3/D3-1</f>
        <v>#DIV/0!</v>
      </c>
      <c r="F4" s="36" t="e">
        <f t="shared" ref="F4" si="3">+F3/E3-1</f>
        <v>#DIV/0!</v>
      </c>
      <c r="G4" s="36" t="e">
        <f t="shared" ref="G4" si="4">+G3/F3-1</f>
        <v>#DIV/0!</v>
      </c>
      <c r="H4" s="36" t="e">
        <f t="shared" ref="H4" si="5">+H3/G3-1</f>
        <v>#DIV/0!</v>
      </c>
      <c r="I4" s="36">
        <f t="shared" ref="I4" si="6">+I3/H3-1</f>
        <v>0.11531303242003688</v>
      </c>
      <c r="J4" s="36">
        <f t="shared" ref="J4" si="7">+J3/I3-1</f>
        <v>8.6890681002046666E-2</v>
      </c>
      <c r="K4" s="36">
        <f t="shared" ref="K4" si="8">+K3/J3-1</f>
        <v>3.1930849384275373E-2</v>
      </c>
    </row>
    <row r="5" spans="1:233" x14ac:dyDescent="0.2">
      <c r="A5" s="4" t="s">
        <v>25</v>
      </c>
      <c r="B5" s="12"/>
      <c r="C5" s="12"/>
      <c r="D5" s="12"/>
      <c r="E5" s="12"/>
      <c r="F5" s="12"/>
      <c r="G5" s="12"/>
      <c r="H5" s="12">
        <v>7391.83</v>
      </c>
      <c r="I5" s="12">
        <v>8175.58</v>
      </c>
      <c r="J5" s="12">
        <v>8944</v>
      </c>
      <c r="K5" s="12">
        <v>9329</v>
      </c>
      <c r="L5" s="74" t="s">
        <v>120</v>
      </c>
    </row>
    <row r="6" spans="1:233" x14ac:dyDescent="0.2">
      <c r="A6" s="4" t="s">
        <v>26</v>
      </c>
      <c r="B6" s="12"/>
      <c r="C6" s="12"/>
      <c r="D6" s="12"/>
      <c r="E6" s="12"/>
      <c r="F6" s="12"/>
      <c r="G6" s="12"/>
      <c r="H6" s="12">
        <v>8811.14</v>
      </c>
      <c r="I6" s="12">
        <v>10032</v>
      </c>
      <c r="J6" s="12">
        <v>11076</v>
      </c>
      <c r="K6" s="12">
        <v>11329</v>
      </c>
      <c r="L6" s="74"/>
    </row>
    <row r="7" spans="1:233" x14ac:dyDescent="0.2">
      <c r="A7" s="4" t="s">
        <v>27</v>
      </c>
      <c r="B7" s="12"/>
      <c r="C7" s="12"/>
      <c r="D7" s="12"/>
      <c r="E7" s="12"/>
      <c r="F7" s="12"/>
      <c r="G7" s="12"/>
      <c r="H7" s="12">
        <v>1021.71</v>
      </c>
      <c r="I7" s="12">
        <v>1062.68</v>
      </c>
      <c r="J7" s="12">
        <v>963</v>
      </c>
      <c r="K7" s="12">
        <v>1100</v>
      </c>
      <c r="L7" s="74"/>
    </row>
    <row r="8" spans="1:233" x14ac:dyDescent="0.2">
      <c r="A8" s="4" t="s">
        <v>98</v>
      </c>
      <c r="B8" s="12"/>
      <c r="C8" s="12"/>
      <c r="D8" s="12"/>
      <c r="E8" s="12"/>
      <c r="F8" s="12"/>
      <c r="G8" s="12"/>
      <c r="H8" s="12">
        <v>-1.6910000000000001</v>
      </c>
      <c r="I8" s="12">
        <v>19.547999999999998</v>
      </c>
      <c r="J8" s="12">
        <v>38</v>
      </c>
      <c r="K8" s="12">
        <v>30</v>
      </c>
      <c r="L8" s="74"/>
    </row>
    <row r="9" spans="1:233" ht="10.5" x14ac:dyDescent="0.2">
      <c r="A9" s="5" t="s">
        <v>35</v>
      </c>
      <c r="B9" s="13">
        <f>+SUM(B5:B8)</f>
        <v>0</v>
      </c>
      <c r="C9" s="13">
        <f t="shared" ref="C9:K9" si="9">+SUM(C5:C8)</f>
        <v>0</v>
      </c>
      <c r="D9" s="13">
        <f t="shared" si="9"/>
        <v>0</v>
      </c>
      <c r="E9" s="13">
        <f t="shared" si="9"/>
        <v>0</v>
      </c>
      <c r="F9" s="13">
        <f t="shared" si="9"/>
        <v>0</v>
      </c>
      <c r="G9" s="13">
        <f t="shared" si="9"/>
        <v>0</v>
      </c>
      <c r="H9" s="13">
        <f t="shared" si="9"/>
        <v>17222.989000000001</v>
      </c>
      <c r="I9" s="13">
        <f t="shared" si="9"/>
        <v>19289.808000000001</v>
      </c>
      <c r="J9" s="13">
        <f t="shared" si="9"/>
        <v>21021</v>
      </c>
      <c r="K9" s="13">
        <f t="shared" si="9"/>
        <v>21788</v>
      </c>
    </row>
    <row r="10" spans="1:233" x14ac:dyDescent="0.2">
      <c r="A10" s="4"/>
      <c r="B10" s="14"/>
      <c r="C10" s="14"/>
      <c r="D10" s="14"/>
      <c r="E10" s="14"/>
      <c r="F10" s="14"/>
      <c r="G10" s="14"/>
      <c r="H10" s="14"/>
      <c r="I10" s="14"/>
      <c r="J10" s="14"/>
      <c r="K10" s="14"/>
    </row>
    <row r="11" spans="1:233" ht="10.5" x14ac:dyDescent="0.2">
      <c r="A11" s="5" t="s">
        <v>34</v>
      </c>
      <c r="B11" s="6">
        <f t="shared" ref="B11:K11" si="10">+B3-B9</f>
        <v>0</v>
      </c>
      <c r="C11" s="6">
        <f t="shared" si="10"/>
        <v>0</v>
      </c>
      <c r="D11" s="6">
        <f t="shared" si="10"/>
        <v>0</v>
      </c>
      <c r="E11" s="6">
        <f t="shared" si="10"/>
        <v>0</v>
      </c>
      <c r="F11" s="6">
        <f t="shared" si="10"/>
        <v>0</v>
      </c>
      <c r="G11" s="6">
        <f t="shared" si="10"/>
        <v>0</v>
      </c>
      <c r="H11" s="6">
        <f t="shared" si="10"/>
        <v>3677.4499999999971</v>
      </c>
      <c r="I11" s="6">
        <f t="shared" si="10"/>
        <v>4020.7239999999983</v>
      </c>
      <c r="J11" s="6">
        <f t="shared" si="10"/>
        <v>4315</v>
      </c>
      <c r="K11" s="6">
        <f t="shared" si="10"/>
        <v>4357</v>
      </c>
      <c r="L11" s="61" t="s">
        <v>121</v>
      </c>
    </row>
    <row r="12" spans="1:233" x14ac:dyDescent="0.2">
      <c r="A12" s="10" t="s">
        <v>29</v>
      </c>
      <c r="B12" s="36" t="e">
        <f t="shared" ref="B12:K12" si="11">+B11/B3</f>
        <v>#DIV/0!</v>
      </c>
      <c r="C12" s="36" t="e">
        <f t="shared" si="11"/>
        <v>#DIV/0!</v>
      </c>
      <c r="D12" s="36" t="e">
        <f t="shared" si="11"/>
        <v>#DIV/0!</v>
      </c>
      <c r="E12" s="36" t="e">
        <f t="shared" si="11"/>
        <v>#DIV/0!</v>
      </c>
      <c r="F12" s="36" t="e">
        <f t="shared" si="11"/>
        <v>#DIV/0!</v>
      </c>
      <c r="G12" s="36" t="e">
        <f t="shared" si="11"/>
        <v>#DIV/0!</v>
      </c>
      <c r="H12" s="36">
        <f t="shared" si="11"/>
        <v>0.17595084964483268</v>
      </c>
      <c r="I12" s="36">
        <f t="shared" si="11"/>
        <v>0.17248529548789357</v>
      </c>
      <c r="J12" s="36">
        <f t="shared" si="11"/>
        <v>0.17031101989264288</v>
      </c>
      <c r="K12" s="36">
        <f t="shared" si="11"/>
        <v>0.16664754255115702</v>
      </c>
      <c r="L12" s="61" t="s">
        <v>122</v>
      </c>
    </row>
    <row r="13" spans="1:233" x14ac:dyDescent="0.2">
      <c r="A13" s="4" t="s">
        <v>30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233" x14ac:dyDescent="0.2">
      <c r="A14" s="10" t="s">
        <v>71</v>
      </c>
      <c r="B14" s="36" t="e">
        <f t="shared" ref="B14:I14" si="12">-B13/(B53+B60)</f>
        <v>#DIV/0!</v>
      </c>
      <c r="C14" s="36" t="e">
        <f t="shared" si="12"/>
        <v>#DIV/0!</v>
      </c>
      <c r="D14" s="36" t="e">
        <f t="shared" si="12"/>
        <v>#DIV/0!</v>
      </c>
      <c r="E14" s="36" t="e">
        <f t="shared" si="12"/>
        <v>#DIV/0!</v>
      </c>
      <c r="F14" s="36" t="e">
        <f t="shared" si="12"/>
        <v>#DIV/0!</v>
      </c>
      <c r="G14" s="36" t="e">
        <f t="shared" si="12"/>
        <v>#DIV/0!</v>
      </c>
      <c r="H14" s="36">
        <f t="shared" si="12"/>
        <v>0</v>
      </c>
      <c r="I14" s="36">
        <f t="shared" si="12"/>
        <v>0</v>
      </c>
      <c r="J14" s="36">
        <f>-J13/(J53+J60)</f>
        <v>0</v>
      </c>
      <c r="K14" s="36">
        <f>-K13/(K53+K60)</f>
        <v>0</v>
      </c>
    </row>
    <row r="15" spans="1:233" x14ac:dyDescent="0.2">
      <c r="A15" s="4" t="s">
        <v>31</v>
      </c>
      <c r="B15" s="12"/>
      <c r="C15" s="12"/>
      <c r="D15" s="12"/>
      <c r="E15" s="12"/>
      <c r="F15" s="12"/>
      <c r="G15" s="12"/>
      <c r="H15" s="12">
        <v>10.07</v>
      </c>
      <c r="I15" s="12">
        <v>9.9969999999999999</v>
      </c>
      <c r="J15" s="12">
        <v>-5</v>
      </c>
      <c r="K15" s="12">
        <v>17</v>
      </c>
    </row>
    <row r="16" spans="1:233" ht="10.5" x14ac:dyDescent="0.2">
      <c r="A16" s="5" t="s">
        <v>32</v>
      </c>
      <c r="B16" s="13">
        <f t="shared" ref="B16:K16" si="13">+B13+B15</f>
        <v>0</v>
      </c>
      <c r="C16" s="13">
        <f t="shared" si="13"/>
        <v>0</v>
      </c>
      <c r="D16" s="13">
        <f t="shared" si="13"/>
        <v>0</v>
      </c>
      <c r="E16" s="13">
        <f t="shared" si="13"/>
        <v>0</v>
      </c>
      <c r="F16" s="13">
        <f t="shared" si="13"/>
        <v>0</v>
      </c>
      <c r="G16" s="13">
        <f t="shared" si="13"/>
        <v>0</v>
      </c>
      <c r="H16" s="13">
        <f t="shared" si="13"/>
        <v>10.07</v>
      </c>
      <c r="I16" s="13">
        <f t="shared" si="13"/>
        <v>9.9969999999999999</v>
      </c>
      <c r="J16" s="13">
        <f t="shared" si="13"/>
        <v>-5</v>
      </c>
      <c r="K16" s="13">
        <f t="shared" si="13"/>
        <v>17</v>
      </c>
    </row>
    <row r="17" spans="1:12" x14ac:dyDescent="0.2">
      <c r="A17" s="4"/>
      <c r="B17" s="23"/>
      <c r="C17" s="23"/>
      <c r="D17" s="23"/>
      <c r="E17" s="23"/>
      <c r="F17" s="23"/>
      <c r="G17" s="23"/>
      <c r="H17" s="23"/>
      <c r="I17" s="23"/>
      <c r="J17" s="23"/>
      <c r="K17" s="23"/>
    </row>
    <row r="18" spans="1:12" x14ac:dyDescent="0.2">
      <c r="A18" s="4" t="s">
        <v>33</v>
      </c>
      <c r="B18" s="12"/>
      <c r="C18" s="12"/>
      <c r="D18" s="12"/>
      <c r="E18" s="12"/>
      <c r="F18" s="12"/>
      <c r="G18" s="12"/>
      <c r="H18" s="12">
        <v>55.606999999999999</v>
      </c>
      <c r="I18" s="12">
        <v>47.588000000000001</v>
      </c>
      <c r="J18" s="12">
        <v>42</v>
      </c>
      <c r="K18" s="12">
        <v>54</v>
      </c>
    </row>
    <row r="19" spans="1:12" x14ac:dyDescent="0.2">
      <c r="A19" s="4"/>
      <c r="B19" s="24"/>
      <c r="C19" s="24"/>
      <c r="D19" s="24"/>
      <c r="E19" s="24"/>
      <c r="F19" s="24"/>
      <c r="G19" s="24"/>
      <c r="H19" s="24"/>
      <c r="I19" s="24"/>
      <c r="J19" s="24"/>
      <c r="K19" s="24"/>
    </row>
    <row r="20" spans="1:12" ht="10.5" x14ac:dyDescent="0.2">
      <c r="A20" s="5" t="s">
        <v>38</v>
      </c>
      <c r="B20" s="25">
        <f>+B11+B16+B18</f>
        <v>0</v>
      </c>
      <c r="C20" s="25">
        <f t="shared" ref="C20:K20" si="14">+C11+C16+C18</f>
        <v>0</v>
      </c>
      <c r="D20" s="25">
        <f t="shared" si="14"/>
        <v>0</v>
      </c>
      <c r="E20" s="25">
        <f t="shared" si="14"/>
        <v>0</v>
      </c>
      <c r="F20" s="25">
        <f t="shared" si="14"/>
        <v>0</v>
      </c>
      <c r="G20" s="25">
        <f t="shared" si="14"/>
        <v>0</v>
      </c>
      <c r="H20" s="25">
        <f t="shared" si="14"/>
        <v>3743.1269999999972</v>
      </c>
      <c r="I20" s="25">
        <f t="shared" si="14"/>
        <v>4078.3089999999984</v>
      </c>
      <c r="J20" s="25">
        <f t="shared" si="14"/>
        <v>4352</v>
      </c>
      <c r="K20" s="25">
        <f t="shared" si="14"/>
        <v>4428</v>
      </c>
      <c r="L20" s="61" t="s">
        <v>121</v>
      </c>
    </row>
    <row r="21" spans="1:12" x14ac:dyDescent="0.2">
      <c r="A21" s="4"/>
      <c r="B21" s="15"/>
      <c r="C21" s="15"/>
      <c r="D21" s="15"/>
      <c r="E21" s="15"/>
      <c r="F21" s="15"/>
      <c r="G21" s="15"/>
      <c r="H21" s="15"/>
      <c r="I21" s="15"/>
      <c r="J21" s="15"/>
      <c r="K21" s="15"/>
    </row>
    <row r="22" spans="1:12" x14ac:dyDescent="0.2">
      <c r="A22" s="4" t="s">
        <v>36</v>
      </c>
      <c r="B22" s="12"/>
      <c r="C22" s="12"/>
      <c r="D22" s="12"/>
      <c r="E22" s="12"/>
      <c r="F22" s="12"/>
      <c r="G22" s="12"/>
      <c r="H22" s="12">
        <v>-860.92</v>
      </c>
      <c r="I22" s="12">
        <v>-917.2</v>
      </c>
      <c r="J22" s="12">
        <v>-980</v>
      </c>
      <c r="K22" s="12">
        <v>-979</v>
      </c>
    </row>
    <row r="23" spans="1:12" x14ac:dyDescent="0.2">
      <c r="A23" s="10" t="s">
        <v>70</v>
      </c>
      <c r="B23" s="36" t="e">
        <f>-B22/B20</f>
        <v>#DIV/0!</v>
      </c>
      <c r="C23" s="36" t="e">
        <f t="shared" ref="C23:K23" si="15">-C22/C20</f>
        <v>#DIV/0!</v>
      </c>
      <c r="D23" s="36" t="e">
        <f t="shared" si="15"/>
        <v>#DIV/0!</v>
      </c>
      <c r="E23" s="36" t="e">
        <f t="shared" si="15"/>
        <v>#DIV/0!</v>
      </c>
      <c r="F23" s="36" t="e">
        <f t="shared" si="15"/>
        <v>#DIV/0!</v>
      </c>
      <c r="G23" s="36" t="e">
        <f t="shared" si="15"/>
        <v>#DIV/0!</v>
      </c>
      <c r="H23" s="36">
        <f t="shared" si="15"/>
        <v>0.23000021105348564</v>
      </c>
      <c r="I23" s="36">
        <f t="shared" si="15"/>
        <v>0.22489713261059924</v>
      </c>
      <c r="J23" s="36">
        <f t="shared" si="15"/>
        <v>0.22518382352941177</v>
      </c>
      <c r="K23" s="36">
        <f t="shared" si="15"/>
        <v>0.22109304426377596</v>
      </c>
    </row>
    <row r="24" spans="1:12" ht="10.5" x14ac:dyDescent="0.2">
      <c r="A24" s="5" t="s">
        <v>37</v>
      </c>
      <c r="B24" s="13">
        <f>+B11+B16+B18+B22</f>
        <v>0</v>
      </c>
      <c r="C24" s="13">
        <f t="shared" ref="C24:K24" si="16">+C11+C16+C18+C22</f>
        <v>0</v>
      </c>
      <c r="D24" s="13">
        <f t="shared" si="16"/>
        <v>0</v>
      </c>
      <c r="E24" s="13">
        <f t="shared" si="16"/>
        <v>0</v>
      </c>
      <c r="F24" s="13">
        <f t="shared" si="16"/>
        <v>0</v>
      </c>
      <c r="G24" s="13">
        <f t="shared" si="16"/>
        <v>0</v>
      </c>
      <c r="H24" s="13">
        <f t="shared" si="16"/>
        <v>2882.2069999999972</v>
      </c>
      <c r="I24" s="13">
        <f t="shared" si="16"/>
        <v>3161.1089999999986</v>
      </c>
      <c r="J24" s="13">
        <f t="shared" si="16"/>
        <v>3372</v>
      </c>
      <c r="K24" s="13">
        <f t="shared" si="16"/>
        <v>3449</v>
      </c>
    </row>
    <row r="25" spans="1:12" ht="10.5" thickBot="1" x14ac:dyDescent="0.25">
      <c r="A25" s="4" t="s">
        <v>39</v>
      </c>
      <c r="B25" s="31"/>
      <c r="C25" s="31"/>
      <c r="D25" s="31"/>
      <c r="E25" s="31"/>
      <c r="F25" s="31"/>
      <c r="G25" s="31"/>
      <c r="H25" s="31">
        <v>-7.62</v>
      </c>
      <c r="I25" s="31">
        <v>-4.1500000000000004</v>
      </c>
      <c r="J25" s="31">
        <v>-5</v>
      </c>
      <c r="K25" s="31">
        <v>-4</v>
      </c>
    </row>
    <row r="26" spans="1:12" ht="11" thickTop="1" x14ac:dyDescent="0.2">
      <c r="A26" s="29" t="s">
        <v>65</v>
      </c>
      <c r="B26" s="37">
        <f>+B25+B24</f>
        <v>0</v>
      </c>
      <c r="C26" s="37">
        <f t="shared" ref="C26:K26" si="17">+C25+C24</f>
        <v>0</v>
      </c>
      <c r="D26" s="37">
        <f t="shared" si="17"/>
        <v>0</v>
      </c>
      <c r="E26" s="37">
        <f t="shared" si="17"/>
        <v>0</v>
      </c>
      <c r="F26" s="37">
        <f t="shared" si="17"/>
        <v>0</v>
      </c>
      <c r="G26" s="37">
        <f t="shared" si="17"/>
        <v>0</v>
      </c>
      <c r="H26" s="37">
        <f t="shared" si="17"/>
        <v>2874.5869999999973</v>
      </c>
      <c r="I26" s="37">
        <f t="shared" si="17"/>
        <v>3156.9589999999985</v>
      </c>
      <c r="J26" s="37">
        <f t="shared" si="17"/>
        <v>3367</v>
      </c>
      <c r="K26" s="37">
        <f t="shared" si="17"/>
        <v>3445</v>
      </c>
    </row>
    <row r="27" spans="1:12" x14ac:dyDescent="0.2">
      <c r="A27" s="10" t="s">
        <v>40</v>
      </c>
      <c r="B27" s="36" t="e">
        <f>+B26/B3</f>
        <v>#DIV/0!</v>
      </c>
      <c r="C27" s="36" t="e">
        <f t="shared" ref="C27:K27" si="18">+C26/C3</f>
        <v>#DIV/0!</v>
      </c>
      <c r="D27" s="36" t="e">
        <f t="shared" si="18"/>
        <v>#DIV/0!</v>
      </c>
      <c r="E27" s="36" t="e">
        <f t="shared" si="18"/>
        <v>#DIV/0!</v>
      </c>
      <c r="F27" s="36" t="e">
        <f t="shared" si="18"/>
        <v>#DIV/0!</v>
      </c>
      <c r="G27" s="36" t="e">
        <f t="shared" si="18"/>
        <v>#DIV/0!</v>
      </c>
      <c r="H27" s="36">
        <f t="shared" si="18"/>
        <v>0.13753715890848023</v>
      </c>
      <c r="I27" s="36">
        <f t="shared" si="18"/>
        <v>0.13543058562541596</v>
      </c>
      <c r="J27" s="36">
        <f t="shared" si="18"/>
        <v>0.13289390590464162</v>
      </c>
      <c r="K27" s="36">
        <f t="shared" si="18"/>
        <v>0.13176515586154142</v>
      </c>
    </row>
    <row r="28" spans="1:12" x14ac:dyDescent="0.2">
      <c r="A28" s="19" t="s">
        <v>76</v>
      </c>
      <c r="B28" s="55"/>
      <c r="C28" s="55"/>
      <c r="D28" s="55"/>
      <c r="E28" s="55"/>
      <c r="F28" s="55"/>
      <c r="G28" s="55"/>
      <c r="H28" s="55">
        <v>31.69</v>
      </c>
      <c r="I28" s="55">
        <v>32.43</v>
      </c>
      <c r="J28" s="55">
        <v>29.04</v>
      </c>
      <c r="K28" s="55">
        <v>22.35</v>
      </c>
      <c r="L28" s="61" t="s">
        <v>123</v>
      </c>
    </row>
    <row r="29" spans="1:12" x14ac:dyDescent="0.2">
      <c r="A29" s="19" t="s">
        <v>78</v>
      </c>
      <c r="B29" s="55"/>
      <c r="C29" s="55"/>
      <c r="D29" s="55"/>
      <c r="E29" s="55"/>
      <c r="F29" s="55"/>
      <c r="G29" s="55"/>
      <c r="H29" s="55">
        <v>3116.652</v>
      </c>
      <c r="I29" s="55">
        <v>3116.652</v>
      </c>
      <c r="J29" s="55">
        <v>3116.652</v>
      </c>
      <c r="K29" s="55">
        <v>3116.652</v>
      </c>
      <c r="L29" s="61" t="s">
        <v>124</v>
      </c>
    </row>
    <row r="30" spans="1:12" x14ac:dyDescent="0.2">
      <c r="A30" s="2" t="s">
        <v>42</v>
      </c>
      <c r="B30" s="2"/>
      <c r="C30" s="2"/>
      <c r="D30" s="2"/>
      <c r="E30" s="2"/>
      <c r="F30" s="2"/>
      <c r="G30" s="2"/>
      <c r="H30" s="2"/>
      <c r="I30" s="2"/>
      <c r="J30" s="2"/>
      <c r="K30" s="2"/>
    </row>
    <row r="31" spans="1:12" ht="10.5" x14ac:dyDescent="0.2">
      <c r="A31" s="5" t="s">
        <v>51</v>
      </c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2" x14ac:dyDescent="0.2">
      <c r="A32" s="4" t="s">
        <v>43</v>
      </c>
      <c r="B32" s="26"/>
      <c r="C32" s="26"/>
      <c r="D32" s="38"/>
      <c r="E32" s="38"/>
      <c r="F32" s="38"/>
      <c r="G32" s="38"/>
      <c r="H32" s="38">
        <v>4225.5200000000004</v>
      </c>
      <c r="I32" s="38">
        <v>4115.91</v>
      </c>
      <c r="J32" s="38">
        <v>4931</v>
      </c>
      <c r="K32" s="38">
        <v>4866</v>
      </c>
      <c r="L32" s="74" t="s">
        <v>125</v>
      </c>
    </row>
    <row r="33" spans="1:12" x14ac:dyDescent="0.2">
      <c r="A33" s="1" t="s">
        <v>83</v>
      </c>
      <c r="B33" s="56"/>
      <c r="C33" s="8"/>
      <c r="D33" s="8"/>
      <c r="E33" s="8"/>
      <c r="F33" s="8"/>
      <c r="G33" s="8"/>
      <c r="H33" s="8">
        <v>1085.6500000000001</v>
      </c>
      <c r="I33" s="8">
        <v>2036.62</v>
      </c>
      <c r="J33" s="38">
        <v>1472</v>
      </c>
      <c r="K33" s="38">
        <v>1929</v>
      </c>
      <c r="L33" s="74"/>
    </row>
    <row r="34" spans="1:12" x14ac:dyDescent="0.2">
      <c r="A34" s="4" t="s">
        <v>44</v>
      </c>
      <c r="B34" s="26"/>
      <c r="C34" s="26"/>
      <c r="D34" s="38"/>
      <c r="E34" s="38"/>
      <c r="F34" s="38"/>
      <c r="G34" s="38"/>
      <c r="H34" s="38">
        <v>668</v>
      </c>
      <c r="I34" s="38">
        <v>861</v>
      </c>
      <c r="J34" s="8">
        <v>778</v>
      </c>
      <c r="K34" s="8">
        <v>820</v>
      </c>
      <c r="L34" s="74"/>
    </row>
    <row r="35" spans="1:12" x14ac:dyDescent="0.2">
      <c r="A35" s="4" t="s">
        <v>45</v>
      </c>
      <c r="B35" s="21"/>
      <c r="C35" s="21"/>
      <c r="D35" s="39"/>
      <c r="E35" s="39"/>
      <c r="F35" s="39"/>
      <c r="G35" s="39"/>
      <c r="H35" s="39">
        <v>2195</v>
      </c>
      <c r="I35" s="39">
        <v>2549</v>
      </c>
      <c r="J35" s="38">
        <v>2685</v>
      </c>
      <c r="K35" s="38">
        <v>2716</v>
      </c>
      <c r="L35" s="74"/>
    </row>
    <row r="36" spans="1:12" x14ac:dyDescent="0.2">
      <c r="A36" s="4" t="s">
        <v>95</v>
      </c>
      <c r="B36" s="21"/>
      <c r="C36" s="21"/>
      <c r="D36" s="39"/>
      <c r="E36" s="39"/>
      <c r="F36" s="39"/>
      <c r="G36" s="39"/>
      <c r="H36" s="39">
        <v>45.75</v>
      </c>
      <c r="I36" s="39">
        <v>86.9</v>
      </c>
      <c r="J36" s="39">
        <v>12</v>
      </c>
      <c r="K36" s="39">
        <v>20</v>
      </c>
      <c r="L36" s="74"/>
    </row>
    <row r="37" spans="1:12" x14ac:dyDescent="0.2">
      <c r="A37" s="4" t="s">
        <v>96</v>
      </c>
      <c r="B37" s="21"/>
      <c r="C37" s="21"/>
      <c r="D37" s="39"/>
      <c r="E37" s="39"/>
      <c r="F37" s="39"/>
      <c r="G37" s="39"/>
      <c r="H37" s="39">
        <v>139.4</v>
      </c>
      <c r="I37" s="39">
        <v>141.19</v>
      </c>
      <c r="J37" s="39">
        <v>160</v>
      </c>
      <c r="K37" s="39">
        <v>162</v>
      </c>
      <c r="L37" s="74"/>
    </row>
    <row r="38" spans="1:12" x14ac:dyDescent="0.2">
      <c r="A38" s="4" t="s">
        <v>97</v>
      </c>
      <c r="B38" s="21"/>
      <c r="C38" s="21"/>
      <c r="D38" s="39"/>
      <c r="E38" s="39"/>
      <c r="F38" s="39"/>
      <c r="G38" s="39"/>
      <c r="H38" s="39">
        <v>89</v>
      </c>
      <c r="I38" s="39">
        <v>107.47</v>
      </c>
      <c r="J38" s="39">
        <v>110</v>
      </c>
      <c r="K38" s="39">
        <v>108</v>
      </c>
      <c r="L38" s="74"/>
    </row>
    <row r="39" spans="1:12" ht="10.5" x14ac:dyDescent="0.2">
      <c r="A39" s="5" t="s">
        <v>46</v>
      </c>
      <c r="B39" s="20">
        <f t="shared" ref="B39:I39" si="19">SUM(B32:B38)</f>
        <v>0</v>
      </c>
      <c r="C39" s="20">
        <f t="shared" si="19"/>
        <v>0</v>
      </c>
      <c r="D39" s="20">
        <f t="shared" si="19"/>
        <v>0</v>
      </c>
      <c r="E39" s="20">
        <f t="shared" si="19"/>
        <v>0</v>
      </c>
      <c r="F39" s="20">
        <f t="shared" si="19"/>
        <v>0</v>
      </c>
      <c r="G39" s="20">
        <f t="shared" si="19"/>
        <v>0</v>
      </c>
      <c r="H39" s="20">
        <f t="shared" si="19"/>
        <v>8448.32</v>
      </c>
      <c r="I39" s="20">
        <f t="shared" si="19"/>
        <v>9898.0899999999983</v>
      </c>
      <c r="J39" s="20">
        <f>SUM(J32:J38)</f>
        <v>10148</v>
      </c>
      <c r="K39" s="20">
        <f>SUM(K32:K38)</f>
        <v>10621</v>
      </c>
      <c r="L39" s="61" t="s">
        <v>104</v>
      </c>
    </row>
    <row r="40" spans="1:12" x14ac:dyDescent="0.2">
      <c r="A40" s="4"/>
      <c r="B40" s="4"/>
      <c r="C40" s="4"/>
      <c r="D40" s="41"/>
      <c r="E40" s="41"/>
      <c r="F40" s="41"/>
      <c r="G40" s="41"/>
      <c r="H40" s="41"/>
      <c r="I40" s="41"/>
      <c r="J40" s="41"/>
      <c r="K40" s="41"/>
    </row>
    <row r="41" spans="1:12" ht="10.5" x14ac:dyDescent="0.2">
      <c r="A41" s="5" t="s">
        <v>47</v>
      </c>
      <c r="B41" s="58"/>
      <c r="C41" s="58"/>
      <c r="D41" s="59"/>
      <c r="E41" s="59"/>
      <c r="F41" s="59"/>
      <c r="G41" s="59"/>
      <c r="H41" s="59">
        <f>504.4+6597.46</f>
        <v>7101.86</v>
      </c>
      <c r="I41" s="59">
        <f>505+7283.43</f>
        <v>7788.43</v>
      </c>
      <c r="J41" s="59">
        <f>457+7644</f>
        <v>8101</v>
      </c>
      <c r="K41" s="59">
        <f>464+8339</f>
        <v>8803</v>
      </c>
    </row>
    <row r="42" spans="1:12" x14ac:dyDescent="0.2">
      <c r="A42" s="4"/>
      <c r="B42" s="18"/>
      <c r="C42" s="18"/>
      <c r="D42" s="41"/>
      <c r="E42" s="41"/>
      <c r="F42" s="41"/>
      <c r="G42" s="41"/>
      <c r="H42" s="41"/>
      <c r="I42" s="41"/>
      <c r="J42" s="41"/>
      <c r="K42" s="41"/>
    </row>
    <row r="43" spans="1:12" x14ac:dyDescent="0.2">
      <c r="A43" s="4" t="s">
        <v>85</v>
      </c>
      <c r="B43" s="21"/>
      <c r="C43" s="21"/>
      <c r="D43" s="39"/>
      <c r="E43" s="39"/>
      <c r="F43" s="39"/>
      <c r="G43" s="39"/>
      <c r="H43" s="39">
        <v>190.3</v>
      </c>
      <c r="I43" s="39">
        <v>210.5</v>
      </c>
      <c r="J43" s="39">
        <v>255</v>
      </c>
      <c r="K43" s="39">
        <v>346</v>
      </c>
    </row>
    <row r="44" spans="1:12" x14ac:dyDescent="0.2">
      <c r="A44" s="4" t="s">
        <v>48</v>
      </c>
      <c r="B44" s="21"/>
      <c r="C44" s="21"/>
      <c r="D44" s="39"/>
      <c r="E44" s="39"/>
      <c r="F44" s="39"/>
      <c r="G44" s="39"/>
      <c r="H44" s="39">
        <v>183.8</v>
      </c>
      <c r="I44" s="39">
        <v>231.4</v>
      </c>
      <c r="J44" s="39">
        <v>237</v>
      </c>
      <c r="K44" s="39">
        <v>267</v>
      </c>
    </row>
    <row r="45" spans="1:12" ht="12" customHeight="1" x14ac:dyDescent="0.2">
      <c r="A45" s="4" t="s">
        <v>68</v>
      </c>
      <c r="B45" s="21"/>
      <c r="C45" s="21"/>
      <c r="D45" s="39"/>
      <c r="E45" s="39"/>
      <c r="F45" s="39"/>
      <c r="G45" s="39"/>
      <c r="H45" s="39">
        <v>193.5</v>
      </c>
      <c r="I45" s="39">
        <v>195</v>
      </c>
      <c r="J45" s="39">
        <v>207</v>
      </c>
      <c r="K45" s="39">
        <v>206</v>
      </c>
    </row>
    <row r="46" spans="1:12" x14ac:dyDescent="0.2">
      <c r="A46" s="4" t="s">
        <v>49</v>
      </c>
      <c r="B46" s="21"/>
      <c r="C46" s="21"/>
      <c r="D46" s="39"/>
      <c r="E46" s="39"/>
      <c r="F46" s="39"/>
      <c r="G46" s="39"/>
      <c r="H46" s="39">
        <v>693.4</v>
      </c>
      <c r="I46" s="39">
        <v>722</v>
      </c>
      <c r="J46" s="39">
        <v>744</v>
      </c>
      <c r="K46" s="39">
        <v>858</v>
      </c>
    </row>
    <row r="47" spans="1:12" x14ac:dyDescent="0.2">
      <c r="A47" s="4" t="s">
        <v>93</v>
      </c>
      <c r="B47" s="21"/>
      <c r="C47" s="21"/>
      <c r="D47" s="39"/>
      <c r="E47" s="39"/>
      <c r="F47" s="39"/>
      <c r="G47" s="39"/>
      <c r="H47" s="39">
        <v>21</v>
      </c>
      <c r="I47" s="39">
        <v>21</v>
      </c>
      <c r="J47" s="39">
        <v>21</v>
      </c>
      <c r="K47" s="39">
        <v>20</v>
      </c>
    </row>
    <row r="48" spans="1:12" ht="10.5" thickBot="1" x14ac:dyDescent="0.25">
      <c r="A48" s="4" t="s">
        <v>94</v>
      </c>
      <c r="B48" s="32"/>
      <c r="C48" s="32"/>
      <c r="D48" s="42"/>
      <c r="E48" s="42"/>
      <c r="F48" s="42"/>
      <c r="G48" s="42"/>
      <c r="H48" s="42">
        <v>523.79999999999995</v>
      </c>
      <c r="I48" s="42">
        <v>553.70000000000005</v>
      </c>
      <c r="J48" s="42">
        <v>520</v>
      </c>
      <c r="K48" s="42">
        <v>564</v>
      </c>
    </row>
    <row r="49" spans="1:12" ht="11" thickTop="1" x14ac:dyDescent="0.2">
      <c r="A49" s="29" t="s">
        <v>50</v>
      </c>
      <c r="B49" s="43">
        <f t="shared" ref="B49:K49" si="20">+SUM(B43:B48)+B41+B39</f>
        <v>0</v>
      </c>
      <c r="C49" s="43">
        <f t="shared" si="20"/>
        <v>0</v>
      </c>
      <c r="D49" s="43">
        <f t="shared" si="20"/>
        <v>0</v>
      </c>
      <c r="E49" s="43">
        <f t="shared" si="20"/>
        <v>0</v>
      </c>
      <c r="F49" s="43">
        <f t="shared" si="20"/>
        <v>0</v>
      </c>
      <c r="G49" s="43">
        <f t="shared" si="20"/>
        <v>0</v>
      </c>
      <c r="H49" s="43">
        <f t="shared" si="20"/>
        <v>17355.98</v>
      </c>
      <c r="I49" s="43">
        <f t="shared" si="20"/>
        <v>19620.12</v>
      </c>
      <c r="J49" s="43">
        <f t="shared" si="20"/>
        <v>20233</v>
      </c>
      <c r="K49" s="43">
        <f t="shared" si="20"/>
        <v>21685</v>
      </c>
    </row>
    <row r="50" spans="1:12" x14ac:dyDescent="0.2">
      <c r="A50" s="4"/>
      <c r="B50" s="4"/>
      <c r="C50" s="4"/>
      <c r="D50" s="41"/>
      <c r="E50" s="41"/>
      <c r="F50" s="41"/>
      <c r="G50" s="41"/>
      <c r="H50" s="41"/>
      <c r="I50" s="41"/>
      <c r="J50" s="41"/>
      <c r="K50" s="41"/>
    </row>
    <row r="51" spans="1:12" ht="10.5" x14ac:dyDescent="0.2">
      <c r="A51" s="5" t="s">
        <v>52</v>
      </c>
      <c r="B51" s="4"/>
      <c r="C51" s="4"/>
      <c r="D51" s="41"/>
      <c r="E51" s="41"/>
      <c r="F51" s="41"/>
      <c r="G51" s="41"/>
      <c r="H51" s="41"/>
      <c r="I51" s="41"/>
      <c r="J51" s="41"/>
      <c r="K51" s="41"/>
    </row>
    <row r="52" spans="1:12" x14ac:dyDescent="0.2">
      <c r="A52" s="4" t="s">
        <v>53</v>
      </c>
      <c r="B52" s="21"/>
      <c r="C52" s="21"/>
      <c r="D52" s="39"/>
      <c r="E52" s="39"/>
      <c r="F52" s="39"/>
      <c r="G52" s="39"/>
      <c r="H52" s="39">
        <v>4514.26</v>
      </c>
      <c r="I52" s="39">
        <v>5095.1000000000004</v>
      </c>
      <c r="J52" s="39">
        <v>4906</v>
      </c>
      <c r="K52" s="39">
        <v>5099</v>
      </c>
    </row>
    <row r="53" spans="1:12" x14ac:dyDescent="0.2">
      <c r="A53" s="4" t="s">
        <v>54</v>
      </c>
      <c r="B53" s="21"/>
      <c r="C53" s="21"/>
      <c r="D53" s="39"/>
      <c r="E53" s="39"/>
      <c r="F53" s="39"/>
      <c r="G53" s="39"/>
      <c r="H53" s="39">
        <v>10.25</v>
      </c>
      <c r="I53" s="39">
        <v>61.7</v>
      </c>
      <c r="J53" s="39">
        <v>12</v>
      </c>
      <c r="K53" s="39">
        <v>84</v>
      </c>
    </row>
    <row r="54" spans="1:12" x14ac:dyDescent="0.2">
      <c r="A54" s="4" t="s">
        <v>58</v>
      </c>
      <c r="B54" s="21"/>
      <c r="C54" s="21"/>
      <c r="D54" s="39"/>
      <c r="E54" s="39"/>
      <c r="F54" s="39"/>
      <c r="G54" s="39"/>
      <c r="H54" s="39">
        <v>77.099999999999994</v>
      </c>
      <c r="I54" s="39">
        <v>230</v>
      </c>
      <c r="J54" s="39">
        <v>151</v>
      </c>
      <c r="K54" s="39">
        <v>153</v>
      </c>
    </row>
    <row r="55" spans="1:12" x14ac:dyDescent="0.2">
      <c r="A55" s="4" t="s">
        <v>55</v>
      </c>
      <c r="B55" s="21"/>
      <c r="C55" s="21"/>
      <c r="D55" s="39"/>
      <c r="E55" s="39"/>
      <c r="F55" s="39"/>
      <c r="G55" s="39"/>
      <c r="H55" s="39">
        <v>68.5</v>
      </c>
      <c r="I55" s="39">
        <v>63.7</v>
      </c>
      <c r="J55" s="39">
        <v>105</v>
      </c>
      <c r="K55" s="39">
        <v>47</v>
      </c>
    </row>
    <row r="56" spans="1:12" x14ac:dyDescent="0.2">
      <c r="A56" s="4"/>
      <c r="B56" s="21"/>
      <c r="C56" s="21"/>
      <c r="D56" s="39"/>
      <c r="E56" s="39"/>
      <c r="F56" s="39"/>
      <c r="G56" s="39"/>
      <c r="H56" s="39"/>
      <c r="I56" s="39"/>
      <c r="J56" s="39"/>
      <c r="K56" s="39"/>
    </row>
    <row r="57" spans="1:12" x14ac:dyDescent="0.2">
      <c r="A57" s="4"/>
      <c r="B57" s="21"/>
      <c r="C57" s="21"/>
      <c r="D57" s="39"/>
      <c r="E57" s="39"/>
      <c r="F57" s="39"/>
      <c r="G57" s="39"/>
      <c r="H57" s="39"/>
      <c r="I57" s="39"/>
      <c r="J57" s="39"/>
      <c r="K57" s="39"/>
    </row>
    <row r="58" spans="1:12" ht="10.5" x14ac:dyDescent="0.2">
      <c r="A58" s="5" t="s">
        <v>56</v>
      </c>
      <c r="B58" s="40">
        <f t="shared" ref="B58:K58" si="21">+SUM(B52:B57)</f>
        <v>0</v>
      </c>
      <c r="C58" s="40">
        <f t="shared" si="21"/>
        <v>0</v>
      </c>
      <c r="D58" s="40">
        <f t="shared" si="21"/>
        <v>0</v>
      </c>
      <c r="E58" s="40">
        <f t="shared" si="21"/>
        <v>0</v>
      </c>
      <c r="F58" s="40">
        <f t="shared" si="21"/>
        <v>0</v>
      </c>
      <c r="G58" s="40">
        <f t="shared" si="21"/>
        <v>0</v>
      </c>
      <c r="H58" s="40">
        <f t="shared" si="21"/>
        <v>4670.1100000000006</v>
      </c>
      <c r="I58" s="40">
        <f t="shared" si="21"/>
        <v>5450.5</v>
      </c>
      <c r="J58" s="40">
        <f t="shared" si="21"/>
        <v>5174</v>
      </c>
      <c r="K58" s="40">
        <f t="shared" si="21"/>
        <v>5383</v>
      </c>
      <c r="L58" s="61" t="s">
        <v>105</v>
      </c>
    </row>
    <row r="59" spans="1:12" x14ac:dyDescent="0.2">
      <c r="A59" s="4"/>
      <c r="B59" s="4"/>
      <c r="C59" s="4"/>
      <c r="D59" s="41"/>
      <c r="E59" s="41"/>
      <c r="F59" s="41"/>
      <c r="G59" s="41"/>
      <c r="H59" s="41"/>
      <c r="I59" s="41"/>
      <c r="J59" s="41"/>
      <c r="K59" s="41"/>
    </row>
    <row r="60" spans="1:12" x14ac:dyDescent="0.2">
      <c r="A60" s="4" t="s">
        <v>57</v>
      </c>
      <c r="B60" s="21"/>
      <c r="C60" s="21"/>
      <c r="D60" s="39"/>
      <c r="E60" s="39"/>
      <c r="F60" s="39"/>
      <c r="G60" s="39"/>
      <c r="H60" s="39">
        <v>0.749</v>
      </c>
      <c r="I60" s="39">
        <v>0.498</v>
      </c>
      <c r="J60" s="39">
        <v>4</v>
      </c>
      <c r="K60" s="39">
        <v>5</v>
      </c>
    </row>
    <row r="61" spans="1:12" x14ac:dyDescent="0.2">
      <c r="A61" s="4" t="s">
        <v>59</v>
      </c>
      <c r="B61" s="21"/>
      <c r="C61" s="21"/>
      <c r="D61" s="39"/>
      <c r="E61" s="39"/>
      <c r="F61" s="39"/>
      <c r="G61" s="39"/>
      <c r="H61" s="39">
        <v>285</v>
      </c>
      <c r="I61" s="39">
        <v>257</v>
      </c>
      <c r="J61" s="39">
        <v>268</v>
      </c>
      <c r="K61" s="39">
        <v>312</v>
      </c>
    </row>
    <row r="62" spans="1:12" x14ac:dyDescent="0.2">
      <c r="A62" s="4" t="s">
        <v>91</v>
      </c>
      <c r="B62" s="21"/>
      <c r="C62" s="21"/>
      <c r="D62" s="39"/>
      <c r="E62" s="39"/>
      <c r="F62" s="39"/>
      <c r="G62" s="39"/>
      <c r="H62" s="39">
        <v>145.30000000000001</v>
      </c>
      <c r="I62" s="39">
        <v>241.6</v>
      </c>
      <c r="J62" s="39">
        <v>259</v>
      </c>
      <c r="K62" s="39">
        <v>229</v>
      </c>
    </row>
    <row r="63" spans="1:12" x14ac:dyDescent="0.2">
      <c r="A63" s="4" t="s">
        <v>60</v>
      </c>
      <c r="B63" s="21"/>
      <c r="C63" s="21"/>
      <c r="D63" s="39"/>
      <c r="E63" s="39"/>
      <c r="F63" s="39"/>
      <c r="G63" s="39"/>
      <c r="H63" s="39">
        <v>805</v>
      </c>
      <c r="I63" s="39">
        <v>920</v>
      </c>
      <c r="J63" s="39">
        <v>1005</v>
      </c>
      <c r="K63" s="39">
        <v>1072</v>
      </c>
    </row>
    <row r="64" spans="1:12" ht="10.5" thickBot="1" x14ac:dyDescent="0.25">
      <c r="A64" s="4"/>
      <c r="B64" s="32"/>
      <c r="C64" s="32"/>
      <c r="D64" s="42"/>
      <c r="E64" s="42"/>
      <c r="F64" s="42"/>
      <c r="G64" s="42"/>
      <c r="H64" s="42"/>
      <c r="I64" s="42"/>
      <c r="J64" s="42"/>
      <c r="K64" s="42"/>
    </row>
    <row r="65" spans="1:12" ht="11" thickTop="1" x14ac:dyDescent="0.2">
      <c r="A65" s="29" t="s">
        <v>61</v>
      </c>
      <c r="B65" s="43">
        <f t="shared" ref="B65:K65" si="22">+SUM(B60:B64)+B58</f>
        <v>0</v>
      </c>
      <c r="C65" s="43">
        <f t="shared" si="22"/>
        <v>0</v>
      </c>
      <c r="D65" s="43">
        <f t="shared" si="22"/>
        <v>0</v>
      </c>
      <c r="E65" s="43">
        <f t="shared" si="22"/>
        <v>0</v>
      </c>
      <c r="F65" s="43">
        <f t="shared" si="22"/>
        <v>0</v>
      </c>
      <c r="G65" s="43">
        <f t="shared" si="22"/>
        <v>0</v>
      </c>
      <c r="H65" s="43">
        <f t="shared" si="22"/>
        <v>5906.1590000000006</v>
      </c>
      <c r="I65" s="43">
        <f t="shared" si="22"/>
        <v>6869.598</v>
      </c>
      <c r="J65" s="43">
        <f t="shared" si="22"/>
        <v>6710</v>
      </c>
      <c r="K65" s="43">
        <f t="shared" si="22"/>
        <v>7001</v>
      </c>
    </row>
    <row r="66" spans="1:12" x14ac:dyDescent="0.2">
      <c r="A66" s="4"/>
      <c r="B66" s="34"/>
      <c r="C66" s="34"/>
      <c r="D66" s="34"/>
      <c r="E66" s="34"/>
      <c r="F66" s="34"/>
      <c r="G66" s="34"/>
      <c r="H66" s="34"/>
      <c r="I66" s="34"/>
      <c r="J66" s="34"/>
      <c r="K66" s="34"/>
    </row>
    <row r="67" spans="1:12" x14ac:dyDescent="0.2">
      <c r="A67" s="4" t="s">
        <v>90</v>
      </c>
      <c r="B67" s="21"/>
      <c r="C67" s="21"/>
      <c r="D67" s="39"/>
      <c r="E67" s="39"/>
      <c r="F67" s="39"/>
      <c r="G67" s="39"/>
      <c r="H67" s="39">
        <v>11410</v>
      </c>
      <c r="I67" s="39">
        <v>12713.38</v>
      </c>
      <c r="J67" s="39">
        <v>13497</v>
      </c>
      <c r="K67" s="39">
        <v>14653</v>
      </c>
    </row>
    <row r="68" spans="1:12" x14ac:dyDescent="0.2">
      <c r="A68" s="4" t="s">
        <v>28</v>
      </c>
      <c r="B68" s="21"/>
      <c r="C68" s="21"/>
      <c r="D68" s="39"/>
      <c r="E68" s="39"/>
      <c r="F68" s="39"/>
      <c r="G68" s="39"/>
      <c r="H68" s="39"/>
      <c r="I68" s="39"/>
      <c r="J68" s="39"/>
      <c r="K68" s="39"/>
    </row>
    <row r="69" spans="1:12" ht="10.5" x14ac:dyDescent="0.2">
      <c r="A69" s="5" t="s">
        <v>1</v>
      </c>
      <c r="B69" s="20">
        <f t="shared" ref="B69:K69" si="23">+SUM(B67:B68)</f>
        <v>0</v>
      </c>
      <c r="C69" s="20">
        <f t="shared" si="23"/>
        <v>0</v>
      </c>
      <c r="D69" s="40">
        <f t="shared" si="23"/>
        <v>0</v>
      </c>
      <c r="E69" s="40">
        <f t="shared" si="23"/>
        <v>0</v>
      </c>
      <c r="F69" s="40">
        <f t="shared" si="23"/>
        <v>0</v>
      </c>
      <c r="G69" s="40">
        <f t="shared" si="23"/>
        <v>0</v>
      </c>
      <c r="H69" s="40">
        <f t="shared" si="23"/>
        <v>11410</v>
      </c>
      <c r="I69" s="40">
        <f t="shared" si="23"/>
        <v>12713.38</v>
      </c>
      <c r="J69" s="40">
        <f t="shared" si="23"/>
        <v>13497</v>
      </c>
      <c r="K69" s="40">
        <f t="shared" si="23"/>
        <v>14653</v>
      </c>
    </row>
    <row r="70" spans="1:12" x14ac:dyDescent="0.2">
      <c r="A70" s="4" t="s">
        <v>63</v>
      </c>
      <c r="B70" s="21"/>
      <c r="C70" s="21"/>
      <c r="D70" s="39"/>
      <c r="E70" s="39"/>
      <c r="F70" s="39"/>
      <c r="G70" s="39"/>
      <c r="H70" s="39">
        <v>40.6</v>
      </c>
      <c r="I70" s="39">
        <v>38.1</v>
      </c>
      <c r="J70" s="39">
        <v>25</v>
      </c>
      <c r="K70" s="39">
        <v>30</v>
      </c>
    </row>
    <row r="71" spans="1:12" ht="10.5" x14ac:dyDescent="0.2">
      <c r="A71" s="29" t="s">
        <v>62</v>
      </c>
      <c r="B71" s="30">
        <f t="shared" ref="B71:K71" si="24">+B69+B70</f>
        <v>0</v>
      </c>
      <c r="C71" s="30">
        <f t="shared" si="24"/>
        <v>0</v>
      </c>
      <c r="D71" s="43">
        <f t="shared" si="24"/>
        <v>0</v>
      </c>
      <c r="E71" s="43">
        <f t="shared" si="24"/>
        <v>0</v>
      </c>
      <c r="F71" s="43">
        <f t="shared" si="24"/>
        <v>0</v>
      </c>
      <c r="G71" s="43">
        <f t="shared" si="24"/>
        <v>0</v>
      </c>
      <c r="H71" s="43">
        <f t="shared" si="24"/>
        <v>11450.6</v>
      </c>
      <c r="I71" s="43">
        <f t="shared" si="24"/>
        <v>12751.48</v>
      </c>
      <c r="J71" s="43">
        <f t="shared" si="24"/>
        <v>13522</v>
      </c>
      <c r="K71" s="43">
        <f t="shared" si="24"/>
        <v>14683</v>
      </c>
    </row>
    <row r="72" spans="1:12" ht="10.5" thickBot="1" x14ac:dyDescent="0.25">
      <c r="A72" s="4"/>
      <c r="B72" s="33"/>
      <c r="C72" s="33"/>
      <c r="D72" s="44"/>
      <c r="E72" s="44"/>
      <c r="F72" s="44"/>
      <c r="G72" s="44"/>
      <c r="H72" s="44"/>
      <c r="I72" s="44"/>
      <c r="J72" s="44"/>
      <c r="K72" s="44"/>
    </row>
    <row r="73" spans="1:12" ht="11" thickTop="1" x14ac:dyDescent="0.2">
      <c r="A73" s="29" t="s">
        <v>2</v>
      </c>
      <c r="B73" s="30">
        <f t="shared" ref="B73:K73" si="25">+B71+B65</f>
        <v>0</v>
      </c>
      <c r="C73" s="30">
        <f t="shared" si="25"/>
        <v>0</v>
      </c>
      <c r="D73" s="43">
        <f t="shared" si="25"/>
        <v>0</v>
      </c>
      <c r="E73" s="43">
        <f t="shared" si="25"/>
        <v>0</v>
      </c>
      <c r="F73" s="43">
        <f t="shared" si="25"/>
        <v>0</v>
      </c>
      <c r="G73" s="43">
        <f t="shared" si="25"/>
        <v>0</v>
      </c>
      <c r="H73" s="43">
        <f t="shared" si="25"/>
        <v>17356.759000000002</v>
      </c>
      <c r="I73" s="43">
        <f t="shared" si="25"/>
        <v>19621.078000000001</v>
      </c>
      <c r="J73" s="43">
        <f t="shared" si="25"/>
        <v>20232</v>
      </c>
      <c r="K73" s="43">
        <f t="shared" si="25"/>
        <v>21684</v>
      </c>
    </row>
    <row r="74" spans="1:12" ht="10.5" x14ac:dyDescent="0.2">
      <c r="A74" s="28" t="s">
        <v>64</v>
      </c>
      <c r="B74" s="27">
        <f t="shared" ref="B74:K74" si="26">+ABS(B73-B49)</f>
        <v>0</v>
      </c>
      <c r="C74" s="27">
        <f t="shared" si="26"/>
        <v>0</v>
      </c>
      <c r="D74" s="45">
        <f t="shared" si="26"/>
        <v>0</v>
      </c>
      <c r="E74" s="45">
        <f t="shared" si="26"/>
        <v>0</v>
      </c>
      <c r="F74" s="45">
        <f t="shared" si="26"/>
        <v>0</v>
      </c>
      <c r="G74" s="45">
        <f t="shared" si="26"/>
        <v>0</v>
      </c>
      <c r="H74" s="45">
        <f t="shared" si="26"/>
        <v>0.7790000000022701</v>
      </c>
      <c r="I74" s="45">
        <f t="shared" si="26"/>
        <v>0.95800000000235741</v>
      </c>
      <c r="J74" s="45">
        <f t="shared" si="26"/>
        <v>1</v>
      </c>
      <c r="K74" s="45">
        <f t="shared" si="26"/>
        <v>1</v>
      </c>
      <c r="L74" s="61" t="s">
        <v>100</v>
      </c>
    </row>
    <row r="75" spans="1:12" x14ac:dyDescent="0.2">
      <c r="A75" s="2" t="s">
        <v>69</v>
      </c>
      <c r="B75" s="2"/>
      <c r="C75" s="2"/>
      <c r="D75" s="46"/>
      <c r="E75" s="46"/>
      <c r="F75" s="46"/>
      <c r="G75" s="46"/>
      <c r="H75" s="46"/>
      <c r="I75" s="46"/>
      <c r="J75" s="46"/>
      <c r="K75" s="46"/>
    </row>
    <row r="76" spans="1:12" ht="10.5" x14ac:dyDescent="0.2">
      <c r="A76" s="5" t="s">
        <v>4</v>
      </c>
      <c r="B76" s="17">
        <f t="shared" ref="B76:K76" si="27">+B26</f>
        <v>0</v>
      </c>
      <c r="C76" s="17">
        <f t="shared" si="27"/>
        <v>0</v>
      </c>
      <c r="D76" s="47">
        <f t="shared" si="27"/>
        <v>0</v>
      </c>
      <c r="E76" s="47">
        <f t="shared" si="27"/>
        <v>0</v>
      </c>
      <c r="F76" s="47">
        <f t="shared" si="27"/>
        <v>0</v>
      </c>
      <c r="G76" s="47">
        <f t="shared" si="27"/>
        <v>0</v>
      </c>
      <c r="H76" s="47">
        <f t="shared" si="27"/>
        <v>2874.5869999999973</v>
      </c>
      <c r="I76" s="47">
        <f t="shared" si="27"/>
        <v>3156.9589999999985</v>
      </c>
      <c r="J76" s="47">
        <f t="shared" si="27"/>
        <v>3367</v>
      </c>
      <c r="K76" s="47">
        <f t="shared" si="27"/>
        <v>3445</v>
      </c>
    </row>
    <row r="77" spans="1:12" x14ac:dyDescent="0.2">
      <c r="A77" s="4" t="s">
        <v>0</v>
      </c>
      <c r="B77" s="16">
        <f>+B7</f>
        <v>0</v>
      </c>
      <c r="C77" s="16">
        <f t="shared" ref="C77:K77" si="28">+C7</f>
        <v>0</v>
      </c>
      <c r="D77" s="16">
        <f t="shared" si="28"/>
        <v>0</v>
      </c>
      <c r="E77" s="16">
        <f t="shared" si="28"/>
        <v>0</v>
      </c>
      <c r="F77" s="16">
        <f t="shared" si="28"/>
        <v>0</v>
      </c>
      <c r="G77" s="21">
        <f t="shared" si="28"/>
        <v>0</v>
      </c>
      <c r="H77" s="21">
        <f t="shared" si="28"/>
        <v>1021.71</v>
      </c>
      <c r="I77" s="21">
        <f t="shared" si="28"/>
        <v>1062.68</v>
      </c>
      <c r="J77" s="21">
        <f t="shared" si="28"/>
        <v>963</v>
      </c>
      <c r="K77" s="21">
        <f t="shared" si="28"/>
        <v>1100</v>
      </c>
      <c r="L77" s="75" t="s">
        <v>114</v>
      </c>
    </row>
    <row r="78" spans="1:12" x14ac:dyDescent="0.2">
      <c r="A78" s="4" t="s">
        <v>66</v>
      </c>
      <c r="B78" s="21"/>
      <c r="C78" s="35">
        <f t="shared" ref="C78:J78" si="29">-(C34-B34)</f>
        <v>0</v>
      </c>
      <c r="D78" s="35">
        <f t="shared" si="29"/>
        <v>0</v>
      </c>
      <c r="E78" s="35">
        <f t="shared" si="29"/>
        <v>0</v>
      </c>
      <c r="F78" s="35">
        <f t="shared" si="29"/>
        <v>0</v>
      </c>
      <c r="G78" s="21">
        <f t="shared" si="29"/>
        <v>0</v>
      </c>
      <c r="H78" s="21">
        <f t="shared" si="29"/>
        <v>-668</v>
      </c>
      <c r="I78" s="21">
        <f t="shared" si="29"/>
        <v>-193</v>
      </c>
      <c r="J78" s="21">
        <f t="shared" si="29"/>
        <v>83</v>
      </c>
      <c r="K78" s="21">
        <f>-(K34-J34)</f>
        <v>-42</v>
      </c>
      <c r="L78" s="75"/>
    </row>
    <row r="79" spans="1:12" x14ac:dyDescent="0.2">
      <c r="A79" s="4" t="s">
        <v>67</v>
      </c>
      <c r="B79" s="39"/>
      <c r="C79" s="48">
        <f t="shared" ref="C79:J79" si="30">-(C35-B35)</f>
        <v>0</v>
      </c>
      <c r="D79" s="48">
        <f t="shared" si="30"/>
        <v>0</v>
      </c>
      <c r="E79" s="48">
        <f t="shared" si="30"/>
        <v>0</v>
      </c>
      <c r="F79" s="48">
        <f t="shared" si="30"/>
        <v>0</v>
      </c>
      <c r="G79" s="39">
        <f t="shared" si="30"/>
        <v>0</v>
      </c>
      <c r="H79" s="39">
        <f t="shared" si="30"/>
        <v>-2195</v>
      </c>
      <c r="I79" s="39">
        <f t="shared" si="30"/>
        <v>-354</v>
      </c>
      <c r="J79" s="39">
        <f t="shared" si="30"/>
        <v>-136</v>
      </c>
      <c r="K79" s="39">
        <f>-(K35-J35)</f>
        <v>-31</v>
      </c>
      <c r="L79" s="75" t="s">
        <v>113</v>
      </c>
    </row>
    <row r="80" spans="1:12" x14ac:dyDescent="0.2">
      <c r="A80" s="4" t="s">
        <v>5</v>
      </c>
      <c r="B80" s="39"/>
      <c r="C80" s="48">
        <f t="shared" ref="C80:J80" si="31">+(C52-B52)</f>
        <v>0</v>
      </c>
      <c r="D80" s="48">
        <f t="shared" si="31"/>
        <v>0</v>
      </c>
      <c r="E80" s="48">
        <f t="shared" si="31"/>
        <v>0</v>
      </c>
      <c r="F80" s="48">
        <f t="shared" si="31"/>
        <v>0</v>
      </c>
      <c r="G80" s="39">
        <f t="shared" si="31"/>
        <v>0</v>
      </c>
      <c r="H80" s="39">
        <f t="shared" si="31"/>
        <v>4514.26</v>
      </c>
      <c r="I80" s="39">
        <f t="shared" si="31"/>
        <v>580.84000000000015</v>
      </c>
      <c r="J80" s="39">
        <f t="shared" si="31"/>
        <v>-189.10000000000036</v>
      </c>
      <c r="K80" s="39">
        <f>+(K52-J52)</f>
        <v>193</v>
      </c>
      <c r="L80" s="75"/>
    </row>
    <row r="81" spans="1:12" x14ac:dyDescent="0.2">
      <c r="A81" s="4" t="s">
        <v>6</v>
      </c>
      <c r="B81" s="39"/>
      <c r="C81" s="48">
        <f t="shared" ref="C81:J81" si="32">-(C37-B37)+(C55-B55)</f>
        <v>0</v>
      </c>
      <c r="D81" s="48">
        <f t="shared" si="32"/>
        <v>0</v>
      </c>
      <c r="E81" s="48">
        <f t="shared" si="32"/>
        <v>0</v>
      </c>
      <c r="F81" s="48">
        <f t="shared" si="32"/>
        <v>0</v>
      </c>
      <c r="G81" s="39">
        <f t="shared" si="32"/>
        <v>0</v>
      </c>
      <c r="H81" s="39">
        <f t="shared" si="32"/>
        <v>-70.900000000000006</v>
      </c>
      <c r="I81" s="39">
        <f t="shared" si="32"/>
        <v>-6.5899999999999892</v>
      </c>
      <c r="J81" s="39">
        <f t="shared" si="32"/>
        <v>22.489999999999995</v>
      </c>
      <c r="K81" s="39">
        <f>-(K37-J37)+(K55-J55)</f>
        <v>-60</v>
      </c>
      <c r="L81" s="75"/>
    </row>
    <row r="82" spans="1:12" x14ac:dyDescent="0.2">
      <c r="A82" s="4" t="s">
        <v>7</v>
      </c>
      <c r="B82" s="21"/>
      <c r="C82" s="21"/>
      <c r="D82" s="21"/>
      <c r="E82" s="21"/>
      <c r="F82" s="21"/>
      <c r="G82" s="21"/>
      <c r="H82" s="21"/>
      <c r="I82" s="21">
        <v>-116.29600000000001</v>
      </c>
      <c r="J82" s="21">
        <v>-149.29999999999899</v>
      </c>
      <c r="K82" s="21">
        <v>-576</v>
      </c>
    </row>
    <row r="83" spans="1:12" ht="10.5" x14ac:dyDescent="0.2">
      <c r="A83" s="29" t="s">
        <v>8</v>
      </c>
      <c r="B83" s="69">
        <f t="shared" ref="B83:K83" si="33">+B76+SUM(B77:B82)</f>
        <v>0</v>
      </c>
      <c r="C83" s="30">
        <f t="shared" si="33"/>
        <v>0</v>
      </c>
      <c r="D83" s="43">
        <f t="shared" si="33"/>
        <v>0</v>
      </c>
      <c r="E83" s="43">
        <f t="shared" si="33"/>
        <v>0</v>
      </c>
      <c r="F83" s="43">
        <f t="shared" si="33"/>
        <v>0</v>
      </c>
      <c r="G83" s="43">
        <f t="shared" si="33"/>
        <v>0</v>
      </c>
      <c r="H83" s="43">
        <f t="shared" si="33"/>
        <v>5476.6569999999974</v>
      </c>
      <c r="I83" s="43">
        <f t="shared" si="33"/>
        <v>4130.5929999999989</v>
      </c>
      <c r="J83" s="43">
        <f t="shared" si="33"/>
        <v>3961.0900000000006</v>
      </c>
      <c r="K83" s="43">
        <f t="shared" si="33"/>
        <v>4029</v>
      </c>
      <c r="L83" s="70" t="s">
        <v>118</v>
      </c>
    </row>
    <row r="84" spans="1:12" x14ac:dyDescent="0.2">
      <c r="A84" s="4"/>
      <c r="B84" s="51"/>
      <c r="C84" s="51"/>
      <c r="D84" s="45"/>
      <c r="E84" s="45"/>
      <c r="F84" s="45"/>
      <c r="G84" s="45"/>
      <c r="H84" s="45"/>
      <c r="I84" s="45"/>
      <c r="J84" s="45"/>
      <c r="K84" s="45"/>
    </row>
    <row r="85" spans="1:12" x14ac:dyDescent="0.2">
      <c r="A85" s="4"/>
      <c r="B85" s="60"/>
      <c r="C85" s="60"/>
      <c r="D85" s="60"/>
      <c r="E85" s="60"/>
      <c r="F85" s="60"/>
      <c r="G85" s="60"/>
      <c r="H85" s="60"/>
      <c r="I85" s="60"/>
      <c r="J85" s="60"/>
      <c r="K85" s="60"/>
    </row>
    <row r="86" spans="1:12" x14ac:dyDescent="0.2">
      <c r="A86" s="4" t="s">
        <v>86</v>
      </c>
      <c r="B86" s="21"/>
      <c r="C86" s="21"/>
      <c r="D86" s="21"/>
      <c r="E86" s="21"/>
      <c r="F86" s="21"/>
      <c r="G86" s="21"/>
      <c r="H86" s="21">
        <f>-164-1353.9</f>
        <v>-1517.9</v>
      </c>
      <c r="I86" s="21">
        <f>-173-1258.5</f>
        <v>-1431.5</v>
      </c>
      <c r="J86" s="21">
        <f>-183-1589-30</f>
        <v>-1802</v>
      </c>
      <c r="K86" s="39">
        <f>-230-1391</f>
        <v>-1621</v>
      </c>
      <c r="L86" s="74" t="s">
        <v>115</v>
      </c>
    </row>
    <row r="87" spans="1:12" x14ac:dyDescent="0.2">
      <c r="A87" s="4" t="s">
        <v>99</v>
      </c>
      <c r="B87" s="21"/>
      <c r="C87" s="21"/>
      <c r="D87" s="21"/>
      <c r="E87" s="21"/>
      <c r="F87" s="21"/>
      <c r="G87" s="21"/>
      <c r="H87" s="21">
        <f>22.3-73+16</f>
        <v>-34.700000000000003</v>
      </c>
      <c r="I87" s="21">
        <v>27.5</v>
      </c>
      <c r="J87" s="21">
        <v>381</v>
      </c>
      <c r="K87" s="21">
        <f>159+24</f>
        <v>183</v>
      </c>
      <c r="L87" s="74"/>
    </row>
    <row r="88" spans="1:12" x14ac:dyDescent="0.2">
      <c r="A88" s="4" t="s">
        <v>87</v>
      </c>
      <c r="B88" s="21"/>
      <c r="C88" s="21"/>
      <c r="D88" s="21"/>
      <c r="E88" s="21"/>
      <c r="F88" s="21"/>
      <c r="G88" s="21"/>
      <c r="H88" s="21">
        <v>-863.6</v>
      </c>
      <c r="I88" s="21">
        <f>-12.5-52.75+24.4-951</f>
        <v>-991.85</v>
      </c>
      <c r="J88" s="21">
        <f>44-24-25+29+565</f>
        <v>589</v>
      </c>
      <c r="K88" s="21">
        <f>-23+43-457</f>
        <v>-437</v>
      </c>
      <c r="L88" s="74"/>
    </row>
    <row r="89" spans="1:12" x14ac:dyDescent="0.2">
      <c r="A89" s="4"/>
      <c r="B89" s="21"/>
      <c r="C89" s="21"/>
      <c r="D89" s="21"/>
      <c r="E89" s="21"/>
      <c r="F89" s="21"/>
      <c r="G89" s="21"/>
      <c r="H89" s="21"/>
      <c r="I89" s="21"/>
      <c r="J89" s="21"/>
      <c r="K89" s="21"/>
      <c r="L89" s="74"/>
    </row>
    <row r="90" spans="1:12" ht="10.5" x14ac:dyDescent="0.2">
      <c r="A90" s="29" t="s">
        <v>9</v>
      </c>
      <c r="B90" s="30">
        <f t="shared" ref="B90:K90" si="34">+SUM(B86:B89)</f>
        <v>0</v>
      </c>
      <c r="C90" s="30">
        <f t="shared" si="34"/>
        <v>0</v>
      </c>
      <c r="D90" s="30">
        <f t="shared" si="34"/>
        <v>0</v>
      </c>
      <c r="E90" s="30">
        <f t="shared" si="34"/>
        <v>0</v>
      </c>
      <c r="F90" s="30">
        <f t="shared" si="34"/>
        <v>0</v>
      </c>
      <c r="G90" s="30">
        <f t="shared" si="34"/>
        <v>0</v>
      </c>
      <c r="H90" s="30">
        <f t="shared" si="34"/>
        <v>-2416.2000000000003</v>
      </c>
      <c r="I90" s="30">
        <f t="shared" si="34"/>
        <v>-2395.85</v>
      </c>
      <c r="J90" s="30">
        <f t="shared" si="34"/>
        <v>-832</v>
      </c>
      <c r="K90" s="30">
        <f t="shared" si="34"/>
        <v>-1875</v>
      </c>
    </row>
    <row r="91" spans="1:12" x14ac:dyDescent="0.2">
      <c r="A91" s="4"/>
      <c r="B91" s="4"/>
      <c r="C91" s="34"/>
      <c r="D91" s="34"/>
      <c r="E91" s="34"/>
      <c r="F91" s="34"/>
      <c r="G91" s="34"/>
      <c r="H91" s="34"/>
      <c r="I91" s="34"/>
      <c r="J91" s="34"/>
      <c r="K91" s="34"/>
    </row>
    <row r="92" spans="1:12" x14ac:dyDescent="0.2">
      <c r="A92" s="4" t="s">
        <v>10</v>
      </c>
      <c r="B92" s="21"/>
      <c r="C92" s="21"/>
      <c r="D92" s="21"/>
      <c r="E92" s="21"/>
      <c r="F92" s="21"/>
      <c r="G92" s="21"/>
      <c r="H92" s="21"/>
      <c r="I92" s="21"/>
      <c r="J92" s="21"/>
      <c r="K92" s="21"/>
      <c r="L92" s="73" t="s">
        <v>116</v>
      </c>
    </row>
    <row r="93" spans="1:12" x14ac:dyDescent="0.2">
      <c r="A93" s="4" t="s">
        <v>11</v>
      </c>
      <c r="B93" s="21"/>
      <c r="C93" s="21"/>
      <c r="D93" s="21"/>
      <c r="E93" s="21"/>
      <c r="F93" s="21"/>
      <c r="G93" s="21"/>
      <c r="H93" s="21"/>
      <c r="I93" s="21"/>
      <c r="J93" s="21">
        <v>3</v>
      </c>
      <c r="K93" s="21">
        <v>4</v>
      </c>
      <c r="L93" s="73"/>
    </row>
    <row r="94" spans="1:12" ht="10.5" x14ac:dyDescent="0.2">
      <c r="A94" s="5" t="s">
        <v>12</v>
      </c>
      <c r="B94" s="54">
        <f>+B93+B92</f>
        <v>0</v>
      </c>
      <c r="C94" s="54">
        <f t="shared" ref="C94:K94" si="35">+C93+C92</f>
        <v>0</v>
      </c>
      <c r="D94" s="54">
        <f t="shared" si="35"/>
        <v>0</v>
      </c>
      <c r="E94" s="54">
        <f t="shared" si="35"/>
        <v>0</v>
      </c>
      <c r="F94" s="54">
        <f t="shared" si="35"/>
        <v>0</v>
      </c>
      <c r="G94" s="54">
        <f t="shared" si="35"/>
        <v>0</v>
      </c>
      <c r="H94" s="54">
        <f t="shared" si="35"/>
        <v>0</v>
      </c>
      <c r="I94" s="54">
        <f t="shared" si="35"/>
        <v>0</v>
      </c>
      <c r="J94" s="54">
        <f t="shared" si="35"/>
        <v>3</v>
      </c>
      <c r="K94" s="54">
        <f t="shared" si="35"/>
        <v>4</v>
      </c>
      <c r="L94" s="73"/>
    </row>
    <row r="95" spans="1:12" x14ac:dyDescent="0.2">
      <c r="A95" s="4" t="s">
        <v>13</v>
      </c>
      <c r="B95" s="21"/>
      <c r="C95" s="21"/>
      <c r="D95" s="21"/>
      <c r="E95" s="21"/>
      <c r="F95" s="21"/>
      <c r="G95" s="21"/>
      <c r="H95" s="21">
        <v>-2.93</v>
      </c>
      <c r="I95" s="21">
        <v>-0.35299999999999998</v>
      </c>
      <c r="J95" s="21">
        <v>-3</v>
      </c>
      <c r="K95" s="21">
        <v>-2</v>
      </c>
      <c r="L95" s="73"/>
    </row>
    <row r="96" spans="1:12" x14ac:dyDescent="0.2">
      <c r="A96" s="4" t="s">
        <v>14</v>
      </c>
      <c r="B96" s="21"/>
      <c r="C96" s="21"/>
      <c r="D96" s="21"/>
      <c r="E96" s="21"/>
      <c r="F96" s="21"/>
      <c r="G96" s="21"/>
      <c r="H96" s="21"/>
      <c r="I96" s="21"/>
      <c r="J96" s="21"/>
      <c r="K96" s="21"/>
      <c r="L96" s="73"/>
    </row>
    <row r="97" spans="1:18" ht="10.5" x14ac:dyDescent="0.2">
      <c r="A97" s="5" t="s">
        <v>15</v>
      </c>
      <c r="B97" s="54">
        <f>+B96+B95</f>
        <v>0</v>
      </c>
      <c r="C97" s="54">
        <f t="shared" ref="C97:K97" si="36">+C96+C95</f>
        <v>0</v>
      </c>
      <c r="D97" s="54">
        <f t="shared" si="36"/>
        <v>0</v>
      </c>
      <c r="E97" s="54">
        <f t="shared" si="36"/>
        <v>0</v>
      </c>
      <c r="F97" s="54">
        <f t="shared" si="36"/>
        <v>0</v>
      </c>
      <c r="G97" s="54">
        <f t="shared" si="36"/>
        <v>0</v>
      </c>
      <c r="H97" s="54">
        <f t="shared" si="36"/>
        <v>-2.93</v>
      </c>
      <c r="I97" s="54">
        <f t="shared" si="36"/>
        <v>-0.35299999999999998</v>
      </c>
      <c r="J97" s="54">
        <f t="shared" si="36"/>
        <v>-3</v>
      </c>
      <c r="K97" s="54">
        <f t="shared" si="36"/>
        <v>-2</v>
      </c>
      <c r="L97" s="73"/>
    </row>
    <row r="99" spans="1:18" x14ac:dyDescent="0.2">
      <c r="A99" s="4" t="s">
        <v>16</v>
      </c>
      <c r="B99" s="21"/>
      <c r="C99" s="21"/>
      <c r="D99" s="21"/>
      <c r="E99" s="21"/>
      <c r="F99" s="21"/>
      <c r="G99" s="21"/>
      <c r="H99" s="21"/>
      <c r="I99" s="21">
        <v>-34.6</v>
      </c>
      <c r="J99" s="21">
        <v>-12</v>
      </c>
      <c r="K99" s="21"/>
      <c r="L99" s="73" t="s">
        <v>117</v>
      </c>
    </row>
    <row r="100" spans="1:18" x14ac:dyDescent="0.2">
      <c r="A100" s="4" t="s">
        <v>88</v>
      </c>
      <c r="B100" s="21"/>
      <c r="C100" s="21"/>
      <c r="D100" s="21"/>
      <c r="E100" s="21"/>
      <c r="F100" s="21"/>
      <c r="G100" s="21"/>
      <c r="H100" s="21">
        <v>-1625</v>
      </c>
      <c r="I100" s="21">
        <v>-1871</v>
      </c>
      <c r="J100" s="21">
        <v>-2127</v>
      </c>
      <c r="K100" s="21">
        <v>-2335</v>
      </c>
      <c r="L100" s="73"/>
    </row>
    <row r="101" spans="1:18" ht="10.5" x14ac:dyDescent="0.2">
      <c r="A101" s="5" t="s">
        <v>17</v>
      </c>
      <c r="B101" s="54">
        <f>+B100+B99</f>
        <v>0</v>
      </c>
      <c r="C101" s="54">
        <f t="shared" ref="C101:K101" si="37">+C100+C99</f>
        <v>0</v>
      </c>
      <c r="D101" s="54">
        <f t="shared" si="37"/>
        <v>0</v>
      </c>
      <c r="E101" s="54">
        <f t="shared" si="37"/>
        <v>0</v>
      </c>
      <c r="F101" s="54">
        <f t="shared" si="37"/>
        <v>0</v>
      </c>
      <c r="G101" s="54">
        <f t="shared" si="37"/>
        <v>0</v>
      </c>
      <c r="H101" s="54">
        <f t="shared" si="37"/>
        <v>-1625</v>
      </c>
      <c r="I101" s="54">
        <f t="shared" si="37"/>
        <v>-1905.6</v>
      </c>
      <c r="J101" s="54">
        <f t="shared" si="37"/>
        <v>-2139</v>
      </c>
      <c r="K101" s="54">
        <f t="shared" si="37"/>
        <v>-2335</v>
      </c>
    </row>
    <row r="102" spans="1:18" x14ac:dyDescent="0.2">
      <c r="A102" s="4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8" x14ac:dyDescent="0.2">
      <c r="A103" s="4" t="s">
        <v>18</v>
      </c>
      <c r="B103" s="21"/>
      <c r="C103" s="21"/>
      <c r="D103" s="21"/>
      <c r="E103" s="21"/>
      <c r="F103" s="21"/>
      <c r="G103" s="21"/>
      <c r="H103" s="21">
        <v>4.9000000000000004</v>
      </c>
      <c r="I103" s="21">
        <v>53.3</v>
      </c>
      <c r="J103" s="21">
        <v>-47</v>
      </c>
      <c r="K103" s="21">
        <v>73</v>
      </c>
    </row>
    <row r="104" spans="1:18" ht="10.5" x14ac:dyDescent="0.2">
      <c r="A104" s="29" t="s">
        <v>19</v>
      </c>
      <c r="B104" s="30">
        <f t="shared" ref="B104:K104" si="38">+SUM(B103:B103)+B101+B97+B94</f>
        <v>0</v>
      </c>
      <c r="C104" s="30">
        <f t="shared" si="38"/>
        <v>0</v>
      </c>
      <c r="D104" s="30">
        <f t="shared" si="38"/>
        <v>0</v>
      </c>
      <c r="E104" s="30">
        <f t="shared" si="38"/>
        <v>0</v>
      </c>
      <c r="F104" s="30">
        <f t="shared" si="38"/>
        <v>0</v>
      </c>
      <c r="G104" s="30">
        <f t="shared" si="38"/>
        <v>0</v>
      </c>
      <c r="H104" s="30">
        <f t="shared" si="38"/>
        <v>-1623.03</v>
      </c>
      <c r="I104" s="30">
        <f t="shared" si="38"/>
        <v>-1852.653</v>
      </c>
      <c r="J104" s="30">
        <f t="shared" si="38"/>
        <v>-2186</v>
      </c>
      <c r="K104" s="30">
        <f t="shared" si="38"/>
        <v>-2260</v>
      </c>
    </row>
    <row r="105" spans="1:18" x14ac:dyDescent="0.2">
      <c r="A105" s="4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8" x14ac:dyDescent="0.2">
      <c r="A106" s="4" t="s">
        <v>20</v>
      </c>
      <c r="B106" s="21"/>
      <c r="C106" s="21"/>
      <c r="D106" s="21"/>
      <c r="E106" s="21"/>
      <c r="F106" s="21"/>
      <c r="G106" s="21"/>
      <c r="H106" s="21">
        <v>32.299999999999997</v>
      </c>
      <c r="I106" s="21">
        <v>8.3000000000000007</v>
      </c>
      <c r="J106" s="21">
        <v>-128</v>
      </c>
      <c r="K106" s="21">
        <v>41</v>
      </c>
    </row>
    <row r="107" spans="1:18" x14ac:dyDescent="0.2">
      <c r="A107" s="4" t="s">
        <v>89</v>
      </c>
      <c r="B107" s="21"/>
      <c r="C107" s="21"/>
      <c r="D107" s="21"/>
      <c r="E107" s="21"/>
      <c r="F107" s="21"/>
      <c r="G107" s="21"/>
      <c r="H107" s="21"/>
      <c r="I107" s="21"/>
      <c r="J107" s="21"/>
      <c r="K107" s="21"/>
    </row>
    <row r="108" spans="1:18" ht="10.5" x14ac:dyDescent="0.2">
      <c r="A108" s="29" t="s">
        <v>21</v>
      </c>
      <c r="B108" s="30">
        <f t="shared" ref="B108:K108" si="39">+B104+B90+B83+SUM(B106:B107)</f>
        <v>0</v>
      </c>
      <c r="C108" s="30">
        <f t="shared" si="39"/>
        <v>0</v>
      </c>
      <c r="D108" s="30">
        <f t="shared" si="39"/>
        <v>0</v>
      </c>
      <c r="E108" s="30">
        <f t="shared" si="39"/>
        <v>0</v>
      </c>
      <c r="F108" s="30">
        <f t="shared" si="39"/>
        <v>0</v>
      </c>
      <c r="G108" s="30">
        <f t="shared" si="39"/>
        <v>0</v>
      </c>
      <c r="H108" s="30">
        <f t="shared" si="39"/>
        <v>1469.7269999999969</v>
      </c>
      <c r="I108" s="30">
        <f t="shared" si="39"/>
        <v>-109.61000000000077</v>
      </c>
      <c r="J108" s="30">
        <f t="shared" si="39"/>
        <v>815.0900000000006</v>
      </c>
      <c r="K108" s="30">
        <f t="shared" si="39"/>
        <v>-65</v>
      </c>
    </row>
    <row r="109" spans="1:18" ht="10.5" x14ac:dyDescent="0.2">
      <c r="A109" s="28" t="s">
        <v>92</v>
      </c>
      <c r="B109" s="27"/>
      <c r="C109" s="27">
        <f t="shared" ref="C109:K109" si="40">+ABS(B32+C108-C32)</f>
        <v>0</v>
      </c>
      <c r="D109" s="45">
        <f t="shared" si="40"/>
        <v>0</v>
      </c>
      <c r="E109" s="45">
        <f t="shared" si="40"/>
        <v>0</v>
      </c>
      <c r="F109" s="45">
        <f t="shared" si="40"/>
        <v>0</v>
      </c>
      <c r="G109" s="45">
        <f t="shared" si="40"/>
        <v>0</v>
      </c>
      <c r="H109" s="45">
        <f t="shared" si="40"/>
        <v>2755.7930000000033</v>
      </c>
      <c r="I109" s="45">
        <f t="shared" si="40"/>
        <v>0</v>
      </c>
      <c r="J109" s="45">
        <f t="shared" si="40"/>
        <v>0</v>
      </c>
      <c r="K109" s="45">
        <f t="shared" si="40"/>
        <v>0</v>
      </c>
      <c r="L109" s="61" t="s">
        <v>128</v>
      </c>
    </row>
    <row r="110" spans="1:18" x14ac:dyDescent="0.2">
      <c r="A110" s="2" t="s">
        <v>79</v>
      </c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67"/>
      <c r="M110" s="9"/>
      <c r="N110" s="9"/>
      <c r="O110" s="9"/>
      <c r="P110" s="9"/>
      <c r="Q110" s="9"/>
      <c r="R110" s="9"/>
    </row>
    <row r="111" spans="1:18" ht="10.5" customHeight="1" x14ac:dyDescent="0.2">
      <c r="A111" s="1" t="s">
        <v>3</v>
      </c>
      <c r="B111" s="52">
        <f t="shared" ref="B111:K111" si="41">+(B60+B53)</f>
        <v>0</v>
      </c>
      <c r="C111" s="52">
        <f t="shared" si="41"/>
        <v>0</v>
      </c>
      <c r="D111" s="52">
        <f t="shared" si="41"/>
        <v>0</v>
      </c>
      <c r="E111" s="52">
        <f t="shared" si="41"/>
        <v>0</v>
      </c>
      <c r="F111" s="52">
        <f t="shared" si="41"/>
        <v>0</v>
      </c>
      <c r="G111" s="52">
        <f t="shared" si="41"/>
        <v>0</v>
      </c>
      <c r="H111" s="52">
        <f t="shared" si="41"/>
        <v>10.999000000000001</v>
      </c>
      <c r="I111" s="52">
        <f t="shared" si="41"/>
        <v>62.198</v>
      </c>
      <c r="J111" s="52">
        <f t="shared" si="41"/>
        <v>16</v>
      </c>
      <c r="K111" s="52">
        <f t="shared" si="41"/>
        <v>89</v>
      </c>
    </row>
    <row r="112" spans="1:18" ht="10.5" customHeight="1" x14ac:dyDescent="0.2">
      <c r="A112" s="1" t="s">
        <v>80</v>
      </c>
      <c r="B112" s="52">
        <f t="shared" ref="B112:K112" si="42">+B29*B28+B111-B32+B70</f>
        <v>0</v>
      </c>
      <c r="C112" s="52">
        <f t="shared" si="42"/>
        <v>0</v>
      </c>
      <c r="D112" s="52">
        <f t="shared" si="42"/>
        <v>0</v>
      </c>
      <c r="E112" s="52">
        <f t="shared" si="42"/>
        <v>0</v>
      </c>
      <c r="F112" s="52">
        <f t="shared" si="42"/>
        <v>0</v>
      </c>
      <c r="G112" s="52">
        <f t="shared" si="42"/>
        <v>0</v>
      </c>
      <c r="H112" s="52">
        <f t="shared" si="42"/>
        <v>94592.780880000006</v>
      </c>
      <c r="I112" s="52">
        <f t="shared" si="42"/>
        <v>97057.412360000002</v>
      </c>
      <c r="J112" s="52">
        <f t="shared" si="42"/>
        <v>85617.574080000006</v>
      </c>
      <c r="K112" s="52">
        <f t="shared" si="42"/>
        <v>64910.172200000001</v>
      </c>
      <c r="L112" s="61" t="s">
        <v>127</v>
      </c>
    </row>
    <row r="113" spans="1:12" ht="10.5" customHeight="1" x14ac:dyDescent="0.2">
      <c r="A113" s="1" t="s">
        <v>77</v>
      </c>
      <c r="B113" s="52" t="e">
        <f t="shared" ref="B113:K113" si="43">+B28*B29/B26</f>
        <v>#DIV/0!</v>
      </c>
      <c r="C113" s="52" t="e">
        <f t="shared" si="43"/>
        <v>#DIV/0!</v>
      </c>
      <c r="D113" s="52" t="e">
        <f t="shared" si="43"/>
        <v>#DIV/0!</v>
      </c>
      <c r="E113" s="52" t="e">
        <f t="shared" si="43"/>
        <v>#DIV/0!</v>
      </c>
      <c r="F113" s="52" t="e">
        <f t="shared" si="43"/>
        <v>#DIV/0!</v>
      </c>
      <c r="G113" s="52" t="e">
        <f t="shared" si="43"/>
        <v>#DIV/0!</v>
      </c>
      <c r="H113" s="52">
        <f t="shared" si="43"/>
        <v>34.358571119955705</v>
      </c>
      <c r="I113" s="52">
        <f t="shared" si="43"/>
        <v>32.015944571975766</v>
      </c>
      <c r="J113" s="52">
        <f t="shared" si="43"/>
        <v>26.880776382536386</v>
      </c>
      <c r="K113" s="52">
        <f t="shared" si="43"/>
        <v>20.219788737300437</v>
      </c>
      <c r="L113" s="61" t="s">
        <v>101</v>
      </c>
    </row>
    <row r="114" spans="1:12" ht="10.5" customHeight="1" x14ac:dyDescent="0.2">
      <c r="A114" s="1" t="s">
        <v>126</v>
      </c>
      <c r="B114" s="52"/>
      <c r="C114" s="52"/>
      <c r="D114" s="52"/>
      <c r="E114" s="52"/>
      <c r="F114" s="52"/>
      <c r="G114" s="72" t="e">
        <f>+G29*G28/G69</f>
        <v>#DIV/0!</v>
      </c>
      <c r="H114" s="72">
        <f t="shared" ref="H114:K114" si="44">+H29*H28/H69</f>
        <v>8.6561526625766874</v>
      </c>
      <c r="I114" s="72">
        <f t="shared" si="44"/>
        <v>7.9501300488147137</v>
      </c>
      <c r="J114" s="72">
        <f t="shared" si="44"/>
        <v>6.7057549144254285</v>
      </c>
      <c r="K114" s="72">
        <f t="shared" si="44"/>
        <v>4.7537823107895996</v>
      </c>
      <c r="L114" s="61" t="s">
        <v>129</v>
      </c>
    </row>
    <row r="115" spans="1:12" ht="10.5" customHeight="1" x14ac:dyDescent="0.2">
      <c r="A115" s="1" t="s">
        <v>81</v>
      </c>
      <c r="B115" s="52" t="e">
        <f t="shared" ref="B115:K115" si="45">+B112/B3</f>
        <v>#DIV/0!</v>
      </c>
      <c r="C115" s="52" t="e">
        <f t="shared" si="45"/>
        <v>#DIV/0!</v>
      </c>
      <c r="D115" s="52" t="e">
        <f t="shared" si="45"/>
        <v>#DIV/0!</v>
      </c>
      <c r="E115" s="52" t="e">
        <f t="shared" si="45"/>
        <v>#DIV/0!</v>
      </c>
      <c r="F115" s="52" t="e">
        <f t="shared" si="45"/>
        <v>#DIV/0!</v>
      </c>
      <c r="G115" s="52" t="e">
        <f t="shared" si="45"/>
        <v>#DIV/0!</v>
      </c>
      <c r="H115" s="52">
        <f t="shared" si="45"/>
        <v>4.5258753119970354</v>
      </c>
      <c r="I115" s="52">
        <f t="shared" si="45"/>
        <v>4.1636721272599013</v>
      </c>
      <c r="J115" s="52">
        <f t="shared" si="45"/>
        <v>3.3792853678560153</v>
      </c>
      <c r="K115" s="52">
        <f t="shared" si="45"/>
        <v>2.4826992618091412</v>
      </c>
    </row>
    <row r="116" spans="1:12" x14ac:dyDescent="0.2">
      <c r="A116" s="1" t="s">
        <v>82</v>
      </c>
      <c r="B116" s="52" t="e">
        <f t="shared" ref="B116:K116" si="46">+B112/B11</f>
        <v>#DIV/0!</v>
      </c>
      <c r="C116" s="52" t="e">
        <f t="shared" si="46"/>
        <v>#DIV/0!</v>
      </c>
      <c r="D116" s="52" t="e">
        <f t="shared" si="46"/>
        <v>#DIV/0!</v>
      </c>
      <c r="E116" s="52" t="e">
        <f t="shared" si="46"/>
        <v>#DIV/0!</v>
      </c>
      <c r="F116" s="52" t="e">
        <f t="shared" si="46"/>
        <v>#DIV/0!</v>
      </c>
      <c r="G116" s="52" t="e">
        <f t="shared" si="46"/>
        <v>#DIV/0!</v>
      </c>
      <c r="H116" s="52">
        <f t="shared" si="46"/>
        <v>25.722383956274072</v>
      </c>
      <c r="I116" s="52">
        <f t="shared" si="46"/>
        <v>24.139287441764232</v>
      </c>
      <c r="J116" s="52">
        <f t="shared" si="46"/>
        <v>19.841847990730013</v>
      </c>
      <c r="K116" s="52">
        <f t="shared" si="46"/>
        <v>14.897905026394309</v>
      </c>
    </row>
    <row r="117" spans="1:12" x14ac:dyDescent="0.2">
      <c r="A117" s="4" t="s">
        <v>75</v>
      </c>
      <c r="B117" s="50" t="e">
        <f t="shared" ref="B117:K117" si="47">+(B60+B53)/B49</f>
        <v>#DIV/0!</v>
      </c>
      <c r="C117" s="50" t="e">
        <f t="shared" si="47"/>
        <v>#DIV/0!</v>
      </c>
      <c r="D117" s="50" t="e">
        <f t="shared" si="47"/>
        <v>#DIV/0!</v>
      </c>
      <c r="E117" s="50" t="e">
        <f t="shared" si="47"/>
        <v>#DIV/0!</v>
      </c>
      <c r="F117" s="50" t="e">
        <f t="shared" si="47"/>
        <v>#DIV/0!</v>
      </c>
      <c r="G117" s="50" t="e">
        <f t="shared" si="47"/>
        <v>#DIV/0!</v>
      </c>
      <c r="H117" s="50">
        <f t="shared" si="47"/>
        <v>6.3372970008031824E-4</v>
      </c>
      <c r="I117" s="50">
        <f t="shared" si="47"/>
        <v>3.1701131287678159E-3</v>
      </c>
      <c r="J117" s="50">
        <f t="shared" si="47"/>
        <v>7.9078732763307469E-4</v>
      </c>
      <c r="K117" s="50">
        <f t="shared" si="47"/>
        <v>4.1042195065713631E-3</v>
      </c>
      <c r="L117" s="61" t="s">
        <v>106</v>
      </c>
    </row>
    <row r="118" spans="1:12" x14ac:dyDescent="0.2">
      <c r="A118" s="49" t="s">
        <v>132</v>
      </c>
      <c r="B118" s="52" t="e">
        <f t="shared" ref="B118:K118" si="48">+(B60+B53)/B11</f>
        <v>#DIV/0!</v>
      </c>
      <c r="C118" s="52" t="e">
        <f t="shared" si="48"/>
        <v>#DIV/0!</v>
      </c>
      <c r="D118" s="52" t="e">
        <f t="shared" si="48"/>
        <v>#DIV/0!</v>
      </c>
      <c r="E118" s="52" t="e">
        <f t="shared" si="48"/>
        <v>#DIV/0!</v>
      </c>
      <c r="F118" s="52" t="e">
        <f t="shared" si="48"/>
        <v>#DIV/0!</v>
      </c>
      <c r="G118" s="52" t="e">
        <f t="shared" si="48"/>
        <v>#DIV/0!</v>
      </c>
      <c r="H118" s="65">
        <f t="shared" si="48"/>
        <v>2.9909312159240803E-3</v>
      </c>
      <c r="I118" s="65">
        <f t="shared" si="48"/>
        <v>1.5469353280652944E-2</v>
      </c>
      <c r="J118" s="65">
        <f t="shared" si="48"/>
        <v>3.7079953650057938E-3</v>
      </c>
      <c r="K118" s="65">
        <f t="shared" si="48"/>
        <v>2.0426899242598117E-2</v>
      </c>
      <c r="L118" s="61" t="s">
        <v>102</v>
      </c>
    </row>
    <row r="119" spans="1:12" x14ac:dyDescent="0.2">
      <c r="A119" s="49" t="s">
        <v>73</v>
      </c>
      <c r="B119" s="53" t="e">
        <f t="shared" ref="B119:K119" si="49">+B26/B71</f>
        <v>#DIV/0!</v>
      </c>
      <c r="C119" s="53" t="e">
        <f t="shared" si="49"/>
        <v>#DIV/0!</v>
      </c>
      <c r="D119" s="53" t="e">
        <f t="shared" si="49"/>
        <v>#DIV/0!</v>
      </c>
      <c r="E119" s="53" t="e">
        <f t="shared" si="49"/>
        <v>#DIV/0!</v>
      </c>
      <c r="F119" s="53" t="e">
        <f t="shared" si="49"/>
        <v>#DIV/0!</v>
      </c>
      <c r="G119" s="53" t="e">
        <f t="shared" si="49"/>
        <v>#DIV/0!</v>
      </c>
      <c r="H119" s="53">
        <f t="shared" si="49"/>
        <v>0.25104247812341685</v>
      </c>
      <c r="I119" s="53">
        <f t="shared" si="49"/>
        <v>0.24757588923011278</v>
      </c>
      <c r="J119" s="53">
        <f t="shared" si="49"/>
        <v>0.24900162697825765</v>
      </c>
      <c r="K119" s="53">
        <f t="shared" si="49"/>
        <v>0.2346250766192195</v>
      </c>
      <c r="L119" s="61" t="s">
        <v>130</v>
      </c>
    </row>
    <row r="120" spans="1:12" x14ac:dyDescent="0.2">
      <c r="A120" s="49" t="s">
        <v>133</v>
      </c>
      <c r="B120" s="53" t="e">
        <f t="shared" ref="B120:J120" si="50">+B11*(1-B23)/(B69+B60+B53-B32)</f>
        <v>#DIV/0!</v>
      </c>
      <c r="C120" s="53" t="e">
        <f t="shared" si="50"/>
        <v>#DIV/0!</v>
      </c>
      <c r="D120" s="53" t="e">
        <f t="shared" si="50"/>
        <v>#DIV/0!</v>
      </c>
      <c r="E120" s="53" t="e">
        <f t="shared" si="50"/>
        <v>#DIV/0!</v>
      </c>
      <c r="F120" s="53" t="e">
        <f t="shared" si="50"/>
        <v>#DIV/0!</v>
      </c>
      <c r="G120" s="53" t="e">
        <f t="shared" si="50"/>
        <v>#DIV/0!</v>
      </c>
      <c r="H120" s="53">
        <f t="shared" si="50"/>
        <v>0.39352984337267288</v>
      </c>
      <c r="I120" s="53">
        <f t="shared" si="50"/>
        <v>0.35988385482923591</v>
      </c>
      <c r="J120" s="53">
        <f t="shared" si="50"/>
        <v>0.38957490112684551</v>
      </c>
      <c r="K120" s="53">
        <f>+K11*(1-K23)/(K69+K60+K53-K32)</f>
        <v>0.34363078231497857</v>
      </c>
      <c r="L120" s="61" t="s">
        <v>131</v>
      </c>
    </row>
    <row r="121" spans="1:12" ht="10.5" customHeight="1" x14ac:dyDescent="0.2">
      <c r="A121" s="1" t="s">
        <v>84</v>
      </c>
      <c r="B121" s="52">
        <f t="shared" ref="B121:K121" si="51">+B39-B32-B33-B58+B53</f>
        <v>0</v>
      </c>
      <c r="C121" s="52">
        <f t="shared" si="51"/>
        <v>0</v>
      </c>
      <c r="D121" s="52">
        <f t="shared" si="51"/>
        <v>0</v>
      </c>
      <c r="E121" s="52">
        <f t="shared" si="51"/>
        <v>0</v>
      </c>
      <c r="F121" s="52">
        <f t="shared" si="51"/>
        <v>0</v>
      </c>
      <c r="G121" s="52">
        <f t="shared" si="51"/>
        <v>0</v>
      </c>
      <c r="H121" s="52">
        <f t="shared" si="51"/>
        <v>-1522.7100000000014</v>
      </c>
      <c r="I121" s="52">
        <f t="shared" si="51"/>
        <v>-1643.2400000000014</v>
      </c>
      <c r="J121" s="52">
        <f t="shared" si="51"/>
        <v>-1417</v>
      </c>
      <c r="K121" s="52">
        <f t="shared" si="51"/>
        <v>-1473</v>
      </c>
      <c r="L121" s="61" t="s">
        <v>119</v>
      </c>
    </row>
    <row r="122" spans="1:12" x14ac:dyDescent="0.2">
      <c r="A122" s="1" t="s">
        <v>74</v>
      </c>
      <c r="B122" s="56"/>
      <c r="C122" s="64">
        <f t="shared" ref="C122:K122" si="52">+C121-B121</f>
        <v>0</v>
      </c>
      <c r="D122" s="64">
        <f t="shared" si="52"/>
        <v>0</v>
      </c>
      <c r="E122" s="64">
        <f t="shared" si="52"/>
        <v>0</v>
      </c>
      <c r="F122" s="64">
        <f t="shared" si="52"/>
        <v>0</v>
      </c>
      <c r="G122" s="64">
        <f t="shared" si="52"/>
        <v>0</v>
      </c>
      <c r="H122" s="64">
        <f t="shared" si="52"/>
        <v>-1522.7100000000014</v>
      </c>
      <c r="I122" s="64">
        <f t="shared" si="52"/>
        <v>-120.52999999999997</v>
      </c>
      <c r="J122" s="64">
        <f t="shared" si="52"/>
        <v>226.24000000000137</v>
      </c>
      <c r="K122" s="64">
        <f t="shared" si="52"/>
        <v>-56</v>
      </c>
    </row>
    <row r="123" spans="1:12" x14ac:dyDescent="0.2">
      <c r="A123" s="1" t="s">
        <v>72</v>
      </c>
      <c r="B123" s="53" t="e">
        <f t="shared" ref="B123:K123" si="53">+B121/B3</f>
        <v>#DIV/0!</v>
      </c>
      <c r="C123" s="53" t="e">
        <f t="shared" si="53"/>
        <v>#DIV/0!</v>
      </c>
      <c r="D123" s="53" t="e">
        <f t="shared" si="53"/>
        <v>#DIV/0!</v>
      </c>
      <c r="E123" s="53" t="e">
        <f t="shared" si="53"/>
        <v>#DIV/0!</v>
      </c>
      <c r="F123" s="53" t="e">
        <f t="shared" si="53"/>
        <v>#DIV/0!</v>
      </c>
      <c r="G123" s="53" t="e">
        <f t="shared" si="53"/>
        <v>#DIV/0!</v>
      </c>
      <c r="H123" s="53">
        <f t="shared" si="53"/>
        <v>-7.2855407486895438E-2</v>
      </c>
      <c r="I123" s="53">
        <f t="shared" si="53"/>
        <v>-7.0493457635372778E-2</v>
      </c>
      <c r="J123" s="53">
        <f t="shared" si="53"/>
        <v>-5.5928323334385854E-2</v>
      </c>
      <c r="K123" s="53">
        <f t="shared" si="53"/>
        <v>-5.6339644291451517E-2</v>
      </c>
    </row>
    <row r="124" spans="1:12" x14ac:dyDescent="0.2">
      <c r="A124" s="4"/>
      <c r="B124" s="16"/>
      <c r="C124" s="16"/>
      <c r="D124" s="16"/>
      <c r="E124" s="16"/>
      <c r="F124" s="16"/>
      <c r="G124" s="16"/>
      <c r="H124" s="16"/>
      <c r="I124" s="16"/>
      <c r="J124" s="16"/>
      <c r="K124" s="16"/>
    </row>
    <row r="125" spans="1:12" x14ac:dyDescent="0.2">
      <c r="A125" s="4"/>
      <c r="B125" s="16"/>
      <c r="C125" s="16"/>
      <c r="D125" s="16"/>
      <c r="E125" s="16"/>
      <c r="F125" s="16"/>
      <c r="G125" s="16"/>
      <c r="H125" s="16"/>
      <c r="I125" s="16"/>
      <c r="J125" s="16"/>
      <c r="K125" s="16"/>
    </row>
    <row r="126" spans="1:12" x14ac:dyDescent="0.2">
      <c r="A126" s="4"/>
      <c r="B126" s="16"/>
      <c r="C126" s="16"/>
      <c r="D126" s="16"/>
      <c r="E126" s="16"/>
      <c r="F126" s="16"/>
      <c r="G126" s="16"/>
      <c r="H126" s="16"/>
      <c r="I126" s="16"/>
      <c r="J126" s="16"/>
      <c r="K126" s="16"/>
    </row>
    <row r="128" spans="1:12" x14ac:dyDescent="0.2">
      <c r="I128" s="57"/>
      <c r="J128" s="57"/>
      <c r="K128" s="57"/>
    </row>
  </sheetData>
  <mergeCells count="7">
    <mergeCell ref="L92:L97"/>
    <mergeCell ref="L99:L100"/>
    <mergeCell ref="L5:L8"/>
    <mergeCell ref="L32:L38"/>
    <mergeCell ref="L77:L78"/>
    <mergeCell ref="L79:L81"/>
    <mergeCell ref="L86:L89"/>
  </mergeCells>
  <conditionalFormatting sqref="B74:K74">
    <cfRule type="colorScale" priority="3">
      <colorScale>
        <cfvo type="num" val="0"/>
        <cfvo type="num" val="1"/>
        <color rgb="FF00B050"/>
        <color rgb="FFFF0000"/>
      </colorScale>
    </cfRule>
  </conditionalFormatting>
  <conditionalFormatting sqref="B109:K109">
    <cfRule type="colorScale" priority="1">
      <colorScale>
        <cfvo type="num" val="0"/>
        <cfvo type="num" val="1"/>
        <color rgb="FF00B050"/>
        <color rgb="FFFF0000"/>
      </colorScale>
    </cfRule>
  </conditionalFormatting>
  <pageMargins left="0.2" right="0.2" top="0.5" bottom="0.5" header="0.5" footer="0.5"/>
  <pageSetup fitToWidth="0" fitToHeight="0" orientation="landscape" horizontalDpi="4294967293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Instrucciones</vt:lpstr>
      <vt:lpstr>Estados financieros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A</cp:lastModifiedBy>
  <dcterms:created xsi:type="dcterms:W3CDTF">2019-08-05T08:46:29Z</dcterms:created>
  <dcterms:modified xsi:type="dcterms:W3CDTF">2020-02-16T21:01:31Z</dcterms:modified>
</cp:coreProperties>
</file>