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lvaro\Proyecto Z\"/>
    </mc:Choice>
  </mc:AlternateContent>
  <xr:revisionPtr revIDLastSave="0" documentId="13_ncr:1_{B794EF7C-52E6-4F2B-8307-5FFAA5082462}" xr6:coauthVersionLast="47" xr6:coauthVersionMax="47" xr10:uidLastSave="{00000000-0000-0000-0000-000000000000}"/>
  <bookViews>
    <workbookView xWindow="-108" yWindow="-108" windowWidth="23256" windowHeight="12576" xr2:uid="{1027FB0E-2B70-48A7-A023-F98B90A7CE76}"/>
  </bookViews>
  <sheets>
    <sheet name="Cartera Global Pasiva" sheetId="1" r:id="rId1"/>
  </sheets>
  <definedNames>
    <definedName name="_xlnm.Print_Area" localSheetId="0">'Cartera Global Pasiva'!$D$87:$D$91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8" i="1" l="1"/>
  <c r="M29" i="1" s="1"/>
  <c r="M30" i="1" s="1"/>
  <c r="M31" i="1" s="1"/>
  <c r="M32" i="1" s="1"/>
  <c r="M33" i="1" s="1"/>
  <c r="M34" i="1" s="1"/>
  <c r="M35" i="1" s="1"/>
  <c r="M36" i="1" s="1"/>
  <c r="M37" i="1" s="1"/>
  <c r="G21" i="1"/>
  <c r="J28" i="1"/>
  <c r="I28" i="1" s="1"/>
  <c r="J29" i="1" s="1"/>
  <c r="K29" i="1" s="1"/>
  <c r="G28" i="1"/>
  <c r="F28" i="1" s="1"/>
  <c r="C28" i="1"/>
  <c r="B28" i="1" s="1"/>
  <c r="D38" i="1"/>
  <c r="D39" i="1"/>
  <c r="D40" i="1"/>
  <c r="D41" i="1"/>
  <c r="D42" i="1"/>
  <c r="D43" i="1"/>
  <c r="D44" i="1"/>
  <c r="D45" i="1"/>
  <c r="D46" i="1"/>
  <c r="D47" i="1"/>
  <c r="D29" i="1"/>
  <c r="D30" i="1"/>
  <c r="D31" i="1"/>
  <c r="D32" i="1"/>
  <c r="D33" i="1"/>
  <c r="D34" i="1"/>
  <c r="D35" i="1"/>
  <c r="D36" i="1"/>
  <c r="D37" i="1"/>
  <c r="D28" i="1"/>
  <c r="D16" i="1"/>
  <c r="D17" i="1"/>
  <c r="D18" i="1"/>
  <c r="J18" i="1"/>
  <c r="G16" i="1"/>
  <c r="C19" i="1"/>
  <c r="B19" i="1"/>
  <c r="J23" i="1"/>
  <c r="J22" i="1"/>
  <c r="G23" i="1"/>
  <c r="G22" i="1"/>
  <c r="J21" i="1"/>
  <c r="D13" i="1"/>
  <c r="D23" i="1"/>
  <c r="D22" i="1"/>
  <c r="D10" i="1"/>
  <c r="D11" i="1"/>
  <c r="D12" i="1"/>
  <c r="D14" i="1"/>
  <c r="D15" i="1"/>
  <c r="D9" i="1"/>
  <c r="G29" i="1" l="1"/>
  <c r="H29" i="1" s="1"/>
  <c r="M38" i="1"/>
  <c r="M39" i="1" s="1"/>
  <c r="M40" i="1" s="1"/>
  <c r="M41" i="1" s="1"/>
  <c r="M42" i="1" s="1"/>
  <c r="M43" i="1" s="1"/>
  <c r="M44" i="1" s="1"/>
  <c r="M45" i="1" s="1"/>
  <c r="M46" i="1" s="1"/>
  <c r="M47" i="1" s="1"/>
  <c r="G2" i="1"/>
  <c r="J2" i="1"/>
  <c r="H28" i="1"/>
  <c r="D21" i="1"/>
  <c r="C29" i="1"/>
  <c r="B29" i="1" s="1"/>
  <c r="C30" i="1" s="1"/>
  <c r="B30" i="1" s="1"/>
  <c r="C31" i="1" s="1"/>
  <c r="B31" i="1" s="1"/>
  <c r="I29" i="1"/>
  <c r="F29" i="1" l="1"/>
  <c r="I30" i="1"/>
  <c r="J30" i="1"/>
  <c r="K30" i="1" s="1"/>
  <c r="C32" i="1"/>
  <c r="B32" i="1" s="1"/>
  <c r="I31" i="1" l="1"/>
  <c r="J31" i="1"/>
  <c r="K31" i="1" s="1"/>
  <c r="C33" i="1"/>
  <c r="B33" i="1" s="1"/>
  <c r="I32" i="1" l="1"/>
  <c r="J32" i="1"/>
  <c r="K32" i="1" s="1"/>
  <c r="C34" i="1"/>
  <c r="B34" i="1" s="1"/>
  <c r="C35" i="1" s="1"/>
  <c r="B35" i="1" s="1"/>
  <c r="C36" i="1" s="1"/>
  <c r="B36" i="1" s="1"/>
  <c r="C37" i="1" l="1"/>
  <c r="B37" i="1" s="1"/>
  <c r="J33" i="1"/>
  <c r="K33" i="1" s="1"/>
  <c r="I33" i="1"/>
  <c r="M3" i="1" l="1"/>
  <c r="C38" i="1"/>
  <c r="B38" i="1" s="1"/>
  <c r="C39" i="1" s="1"/>
  <c r="B39" i="1" s="1"/>
  <c r="C40" i="1" s="1"/>
  <c r="B40" i="1" s="1"/>
  <c r="C41" i="1" s="1"/>
  <c r="B41" i="1" s="1"/>
  <c r="I34" i="1"/>
  <c r="J34" i="1"/>
  <c r="K34" i="1" s="1"/>
  <c r="J35" i="1" l="1"/>
  <c r="K35" i="1" s="1"/>
  <c r="I35" i="1"/>
  <c r="C42" i="1"/>
  <c r="B42" i="1" s="1"/>
  <c r="I36" i="1" l="1"/>
  <c r="J36" i="1"/>
  <c r="K36" i="1" s="1"/>
  <c r="C43" i="1"/>
  <c r="B43" i="1" s="1"/>
  <c r="I37" i="1" l="1"/>
  <c r="J3" i="1" s="1"/>
  <c r="J37" i="1"/>
  <c r="K37" i="1" s="1"/>
  <c r="C44" i="1"/>
  <c r="B44" i="1" s="1"/>
  <c r="I38" i="1" l="1"/>
  <c r="J38" i="1"/>
  <c r="K38" i="1" s="1"/>
  <c r="C45" i="1"/>
  <c r="B45" i="1" s="1"/>
  <c r="I39" i="1" l="1"/>
  <c r="J39" i="1"/>
  <c r="K39" i="1" s="1"/>
  <c r="C46" i="1"/>
  <c r="B46" i="1" s="1"/>
  <c r="I40" i="1" l="1"/>
  <c r="J40" i="1"/>
  <c r="K40" i="1" s="1"/>
  <c r="C47" i="1"/>
  <c r="B47" i="1" s="1"/>
  <c r="M4" i="1" l="1"/>
  <c r="J41" i="1"/>
  <c r="K41" i="1" s="1"/>
  <c r="I41" i="1"/>
  <c r="I42" i="1" l="1"/>
  <c r="J42" i="1"/>
  <c r="K42" i="1" s="1"/>
  <c r="I43" i="1" l="1"/>
  <c r="J43" i="1"/>
  <c r="K43" i="1" s="1"/>
  <c r="I44" i="1" l="1"/>
  <c r="J44" i="1"/>
  <c r="K44" i="1" s="1"/>
  <c r="J45" i="1" l="1"/>
  <c r="K45" i="1" s="1"/>
  <c r="I45" i="1"/>
  <c r="I46" i="1" l="1"/>
  <c r="J46" i="1"/>
  <c r="K46" i="1" s="1"/>
  <c r="I47" i="1" l="1"/>
  <c r="J4" i="1" s="1"/>
  <c r="J47" i="1"/>
  <c r="K47" i="1" s="1"/>
  <c r="G30" i="1" l="1"/>
  <c r="H30" i="1" s="1"/>
  <c r="F30" i="1" l="1"/>
  <c r="G31" i="1" l="1"/>
  <c r="H31" i="1" s="1"/>
  <c r="F31" i="1" l="1"/>
  <c r="G32" i="1"/>
  <c r="H32" i="1" s="1"/>
  <c r="F32" i="1" l="1"/>
  <c r="G33" i="1" s="1"/>
  <c r="H33" i="1" s="1"/>
  <c r="F33" i="1" l="1"/>
  <c r="G34" i="1" l="1"/>
  <c r="F34" i="1" s="1"/>
  <c r="G35" i="1" l="1"/>
  <c r="F35" i="1" s="1"/>
  <c r="H34" i="1"/>
  <c r="G36" i="1" l="1"/>
  <c r="H36" i="1" s="1"/>
  <c r="H35" i="1"/>
  <c r="F36" i="1" l="1"/>
  <c r="G37" i="1" l="1"/>
  <c r="H37" i="1" s="1"/>
  <c r="F37" i="1" l="1"/>
  <c r="G3" i="1" s="1"/>
  <c r="G38" i="1" l="1"/>
  <c r="H38" i="1" s="1"/>
  <c r="F38" i="1" l="1"/>
  <c r="G39" i="1" s="1"/>
  <c r="H39" i="1" s="1"/>
  <c r="F39" i="1" l="1"/>
  <c r="G40" i="1" s="1"/>
  <c r="H40" i="1" s="1"/>
  <c r="F40" i="1" l="1"/>
  <c r="G41" i="1" l="1"/>
  <c r="H41" i="1" s="1"/>
  <c r="F41" i="1" l="1"/>
  <c r="G42" i="1" l="1"/>
  <c r="H42" i="1" s="1"/>
  <c r="F42" i="1" l="1"/>
  <c r="G43" i="1" l="1"/>
  <c r="H43" i="1" s="1"/>
  <c r="F43" i="1" l="1"/>
  <c r="G44" i="1" s="1"/>
  <c r="H44" i="1" s="1"/>
  <c r="F44" i="1" l="1"/>
  <c r="G45" i="1" l="1"/>
  <c r="H45" i="1" s="1"/>
  <c r="F45" i="1" l="1"/>
  <c r="G46" i="1" l="1"/>
  <c r="H46" i="1" s="1"/>
  <c r="F46" i="1" l="1"/>
  <c r="G47" i="1" s="1"/>
  <c r="H47" i="1" s="1"/>
  <c r="F47" i="1" l="1"/>
  <c r="G4" i="1" s="1"/>
</calcChain>
</file>

<file path=xl/sharedStrings.xml><?xml version="1.0" encoding="utf-8"?>
<sst xmlns="http://schemas.openxmlformats.org/spreadsheetml/2006/main" count="69" uniqueCount="47">
  <si>
    <t>%</t>
  </si>
  <si>
    <t>Finizens</t>
  </si>
  <si>
    <t>REIT</t>
  </si>
  <si>
    <t>Cantidad a invertir:</t>
  </si>
  <si>
    <t>Comisión por compra:</t>
  </si>
  <si>
    <t>Comisión de mantenimiento:</t>
  </si>
  <si>
    <t>iShares S&amp;P500</t>
  </si>
  <si>
    <t>iShares Europa</t>
  </si>
  <si>
    <t>iShares Emerging</t>
  </si>
  <si>
    <t>iShares Japan</t>
  </si>
  <si>
    <t>Indexa</t>
  </si>
  <si>
    <t>Pacifico sin Japon</t>
  </si>
  <si>
    <t>Bonos Europeos</t>
  </si>
  <si>
    <t>Bonos Emergentes</t>
  </si>
  <si>
    <t>Aportaciones/año</t>
  </si>
  <si>
    <t>Mantenimiento anual:</t>
  </si>
  <si>
    <t>Mant. y Gestión anual:</t>
  </si>
  <si>
    <t>Gestión anual:</t>
  </si>
  <si>
    <t>Aportaciones anual:</t>
  </si>
  <si>
    <t>Amundi Pacific ex Japon</t>
  </si>
  <si>
    <t>Bonos Globales</t>
  </si>
  <si>
    <t>Vanguard Gov Europeos</t>
  </si>
  <si>
    <t>iShares Emerging Bonds</t>
  </si>
  <si>
    <t>Cash</t>
  </si>
  <si>
    <t>Comisión anual</t>
  </si>
  <si>
    <t>Cantidad aportaciones/año</t>
  </si>
  <si>
    <t>(introduce el fondo que quieras)</t>
  </si>
  <si>
    <t>Año</t>
  </si>
  <si>
    <t>Rendimiento esperado anual</t>
  </si>
  <si>
    <t>Cartera</t>
  </si>
  <si>
    <t>Comision mantenimiento</t>
  </si>
  <si>
    <t>Cartera Personalizada</t>
  </si>
  <si>
    <t>Comision</t>
  </si>
  <si>
    <t>Aportaciones</t>
  </si>
  <si>
    <t>Ahorro a 10 años</t>
  </si>
  <si>
    <t>Ahorro a 20 años</t>
  </si>
  <si>
    <t>Banco</t>
  </si>
  <si>
    <t>PI/PP comisión</t>
  </si>
  <si>
    <t>Roboadvisor 1</t>
  </si>
  <si>
    <t>Roboadvisor 2</t>
  </si>
  <si>
    <t>Ahorro a 1 año vs Robo1</t>
  </si>
  <si>
    <t>Ahorro a 10 años vs Robo1</t>
  </si>
  <si>
    <t>Ahorro a 20 años vs Robo1</t>
  </si>
  <si>
    <t>Ahorro a 1 año vs Robo2</t>
  </si>
  <si>
    <t>Ahorro a 10 años vs Robo2</t>
  </si>
  <si>
    <t>Ahorro a 20 años vs Robo2</t>
  </si>
  <si>
    <t>Comisión ETF/FI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</si>
</sst>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0.0"/>
    <numFmt numFmtId="165" formatCode="0.0%"/>
    <numFmt numFmtId="166" formatCode="_-[$€-2]\ * #,##0_-;\-[$€-2]\ * #,##0_-;_-[$€-2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1" fontId="0" fillId="0" borderId="0" xfId="0" applyNumberFormat="1"/>
    <xf numFmtId="0" fontId="0" fillId="0" borderId="0" xfId="0" applyAlignment="1">
      <alignment horizontal="right"/>
    </xf>
    <xf numFmtId="9" fontId="0" fillId="0" borderId="0" xfId="0" applyNumberFormat="1"/>
    <xf numFmtId="0" fontId="0" fillId="0" borderId="0" xfId="0" applyBorder="1"/>
    <xf numFmtId="1" fontId="0" fillId="0" borderId="0" xfId="0" applyNumberFormat="1" applyBorder="1"/>
    <xf numFmtId="0" fontId="0" fillId="0" borderId="0" xfId="0" applyFill="1" applyBorder="1"/>
    <xf numFmtId="2" fontId="0" fillId="0" borderId="0" xfId="0" applyNumberFormat="1" applyFill="1" applyBorder="1"/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/>
    <xf numFmtId="1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9" fontId="0" fillId="2" borderId="0" xfId="2" applyFont="1" applyFill="1" applyBorder="1"/>
    <xf numFmtId="10" fontId="0" fillId="2" borderId="0" xfId="2" applyNumberFormat="1" applyFont="1" applyFill="1" applyBorder="1"/>
    <xf numFmtId="2" fontId="0" fillId="0" borderId="0" xfId="0" applyNumberFormat="1" applyBorder="1"/>
    <xf numFmtId="10" fontId="0" fillId="0" borderId="0" xfId="2" applyNumberFormat="1" applyFont="1"/>
    <xf numFmtId="8" fontId="0" fillId="0" borderId="0" xfId="0" applyNumberFormat="1"/>
    <xf numFmtId="6" fontId="0" fillId="0" borderId="0" xfId="0" applyNumberFormat="1"/>
    <xf numFmtId="43" fontId="0" fillId="0" borderId="0" xfId="1" applyFont="1"/>
    <xf numFmtId="0" fontId="0" fillId="0" borderId="1" xfId="0" applyBorder="1" applyAlignment="1">
      <alignment horizontal="right"/>
    </xf>
    <xf numFmtId="166" fontId="0" fillId="2" borderId="2" xfId="0" applyNumberFormat="1" applyFill="1" applyBorder="1"/>
    <xf numFmtId="0" fontId="0" fillId="0" borderId="3" xfId="0" applyBorder="1" applyAlignment="1">
      <alignment horizontal="right"/>
    </xf>
    <xf numFmtId="0" fontId="0" fillId="2" borderId="4" xfId="0" applyFill="1" applyBorder="1"/>
    <xf numFmtId="6" fontId="0" fillId="2" borderId="4" xfId="0" applyNumberFormat="1" applyFill="1" applyBorder="1"/>
    <xf numFmtId="0" fontId="0" fillId="0" borderId="5" xfId="0" applyBorder="1" applyAlignment="1">
      <alignment horizontal="right"/>
    </xf>
    <xf numFmtId="9" fontId="0" fillId="2" borderId="6" xfId="0" applyNumberFormat="1" applyFill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1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2" borderId="3" xfId="0" applyNumberFormat="1" applyFill="1" applyBorder="1"/>
    <xf numFmtId="2" fontId="0" fillId="0" borderId="4" xfId="0" applyNumberFormat="1" applyBorder="1"/>
    <xf numFmtId="10" fontId="0" fillId="2" borderId="0" xfId="0" applyNumberFormat="1" applyFill="1" applyBorder="1"/>
    <xf numFmtId="2" fontId="0" fillId="0" borderId="4" xfId="0" applyNumberFormat="1" applyFill="1" applyBorder="1"/>
    <xf numFmtId="164" fontId="0" fillId="0" borderId="5" xfId="0" applyNumberFormat="1" applyBorder="1" applyAlignment="1">
      <alignment horizontal="right"/>
    </xf>
    <xf numFmtId="9" fontId="0" fillId="0" borderId="8" xfId="0" applyNumberFormat="1" applyBorder="1" applyAlignment="1">
      <alignment horizontal="right"/>
    </xf>
    <xf numFmtId="10" fontId="0" fillId="0" borderId="8" xfId="2" applyNumberFormat="1" applyFont="1" applyBorder="1"/>
    <xf numFmtId="0" fontId="0" fillId="0" borderId="6" xfId="0" applyFill="1" applyBorder="1"/>
    <xf numFmtId="0" fontId="2" fillId="0" borderId="2" xfId="0" applyFont="1" applyBorder="1" applyAlignment="1">
      <alignment horizontal="center" vertical="center"/>
    </xf>
    <xf numFmtId="164" fontId="0" fillId="0" borderId="3" xfId="0" applyNumberFormat="1" applyBorder="1"/>
    <xf numFmtId="9" fontId="0" fillId="0" borderId="4" xfId="2" applyFont="1" applyBorder="1"/>
    <xf numFmtId="9" fontId="0" fillId="0" borderId="4" xfId="2" applyFont="1" applyFill="1" applyBorder="1"/>
    <xf numFmtId="164" fontId="0" fillId="0" borderId="3" xfId="0" applyNumberFormat="1" applyFill="1" applyBorder="1"/>
    <xf numFmtId="9" fontId="0" fillId="0" borderId="4" xfId="0" applyNumberFormat="1" applyBorder="1"/>
    <xf numFmtId="10" fontId="0" fillId="0" borderId="5" xfId="0" applyNumberFormat="1" applyBorder="1" applyAlignment="1">
      <alignment horizontal="right"/>
    </xf>
    <xf numFmtId="164" fontId="0" fillId="0" borderId="9" xfId="0" applyNumberFormat="1" applyBorder="1"/>
    <xf numFmtId="9" fontId="0" fillId="0" borderId="10" xfId="2" applyFont="1" applyFill="1" applyBorder="1"/>
    <xf numFmtId="9" fontId="0" fillId="0" borderId="10" xfId="0" applyNumberFormat="1" applyBorder="1"/>
    <xf numFmtId="164" fontId="0" fillId="2" borderId="9" xfId="0" applyNumberFormat="1" applyFill="1" applyBorder="1"/>
    <xf numFmtId="9" fontId="0" fillId="2" borderId="11" xfId="2" applyFont="1" applyFill="1" applyBorder="1"/>
    <xf numFmtId="10" fontId="0" fillId="2" borderId="11" xfId="2" applyNumberFormat="1" applyFont="1" applyFill="1" applyBorder="1"/>
    <xf numFmtId="2" fontId="0" fillId="0" borderId="10" xfId="0" applyNumberFormat="1" applyBorder="1"/>
    <xf numFmtId="1" fontId="0" fillId="0" borderId="3" xfId="0" applyNumberFormat="1" applyBorder="1" applyAlignment="1">
      <alignment horizontal="right"/>
    </xf>
    <xf numFmtId="165" fontId="0" fillId="2" borderId="4" xfId="0" applyNumberFormat="1" applyFill="1" applyBorder="1"/>
    <xf numFmtId="10" fontId="0" fillId="2" borderId="2" xfId="0" applyNumberFormat="1" applyFill="1" applyBorder="1"/>
    <xf numFmtId="6" fontId="0" fillId="0" borderId="2" xfId="0" applyNumberFormat="1" applyBorder="1"/>
    <xf numFmtId="10" fontId="0" fillId="2" borderId="6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2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AEA1-9421-44CC-A59F-AE33BF4702FE}">
  <sheetPr>
    <pageSetUpPr fitToPage="1"/>
  </sheetPr>
  <dimension ref="A1:M47"/>
  <sheetViews>
    <sheetView tabSelected="1" zoomScaleNormal="100" workbookViewId="0">
      <selection activeCell="G19" sqref="G19"/>
    </sheetView>
  </sheetViews>
  <sheetFormatPr baseColWidth="10" defaultRowHeight="14.4" x14ac:dyDescent="0.3"/>
  <cols>
    <col min="1" max="1" width="25.109375" bestFit="1" customWidth="1"/>
    <col min="2" max="2" width="10.21875" bestFit="1" customWidth="1"/>
    <col min="3" max="3" width="9.109375" customWidth="1"/>
    <col min="4" max="4" width="9.21875" customWidth="1"/>
    <col min="5" max="5" width="3.21875" customWidth="1"/>
    <col min="6" max="6" width="24" customWidth="1"/>
    <col min="7" max="7" width="8.109375" customWidth="1"/>
    <col min="8" max="8" width="7" customWidth="1"/>
    <col min="9" max="9" width="24.77734375" customWidth="1"/>
    <col min="10" max="10" width="8.109375" customWidth="1"/>
    <col min="11" max="11" width="6.44140625" customWidth="1"/>
    <col min="12" max="12" width="16.109375" customWidth="1"/>
    <col min="13" max="13" width="11.109375" bestFit="1" customWidth="1"/>
  </cols>
  <sheetData>
    <row r="1" spans="1:13" ht="15" thickBot="1" x14ac:dyDescent="0.35">
      <c r="A1" s="19" t="s">
        <v>3</v>
      </c>
      <c r="B1" s="20">
        <v>100000</v>
      </c>
    </row>
    <row r="2" spans="1:13" x14ac:dyDescent="0.3">
      <c r="A2" s="21" t="s">
        <v>4</v>
      </c>
      <c r="B2" s="22">
        <v>0</v>
      </c>
      <c r="F2" s="19" t="s">
        <v>40</v>
      </c>
      <c r="G2" s="59">
        <f>-SUM(D28)+B28-F28</f>
        <v>479.39999999999418</v>
      </c>
      <c r="H2" s="1"/>
      <c r="I2" s="28" t="s">
        <v>43</v>
      </c>
      <c r="J2" s="59">
        <f>-SUM(D28)+B28-I28</f>
        <v>519.39999999999418</v>
      </c>
      <c r="L2" s="19" t="s">
        <v>37</v>
      </c>
      <c r="M2" s="58">
        <v>1.2E-2</v>
      </c>
    </row>
    <row r="3" spans="1:13" x14ac:dyDescent="0.3">
      <c r="A3" s="21" t="s">
        <v>5</v>
      </c>
      <c r="B3" s="57">
        <v>0</v>
      </c>
      <c r="F3" s="21" t="s">
        <v>41</v>
      </c>
      <c r="G3" s="26">
        <f>-SUM(D28:D37)+B37-F37</f>
        <v>9558.8240063691046</v>
      </c>
      <c r="H3" s="1"/>
      <c r="I3" s="56" t="s">
        <v>44</v>
      </c>
      <c r="J3" s="26">
        <f>-SUM(D28:D37)+B37-I37</f>
        <v>9176.1261130962521</v>
      </c>
      <c r="L3" s="21" t="s">
        <v>34</v>
      </c>
      <c r="M3" s="26">
        <f>+B37-M37</f>
        <v>20098.344328394945</v>
      </c>
    </row>
    <row r="4" spans="1:13" ht="15" thickBot="1" x14ac:dyDescent="0.35">
      <c r="A4" s="21" t="s">
        <v>14</v>
      </c>
      <c r="B4" s="22">
        <v>5</v>
      </c>
      <c r="F4" s="24" t="s">
        <v>42</v>
      </c>
      <c r="G4" s="27">
        <f>-SUM(D28:D47)+B47-F47</f>
        <v>35518.886050891189</v>
      </c>
      <c r="H4" s="1"/>
      <c r="I4" s="29" t="s">
        <v>45</v>
      </c>
      <c r="J4" s="27">
        <f>-SUM(D28:D47)+B47-I47</f>
        <v>34194.865888514789</v>
      </c>
      <c r="L4" s="24" t="s">
        <v>35</v>
      </c>
      <c r="M4" s="27">
        <f>+B47-M47</f>
        <v>73100.883517303679</v>
      </c>
    </row>
    <row r="5" spans="1:13" x14ac:dyDescent="0.3">
      <c r="A5" s="21" t="s">
        <v>25</v>
      </c>
      <c r="B5" s="23">
        <v>10000</v>
      </c>
    </row>
    <row r="6" spans="1:13" ht="15" thickBot="1" x14ac:dyDescent="0.35">
      <c r="A6" s="24" t="s">
        <v>28</v>
      </c>
      <c r="B6" s="25">
        <v>4.4999999999999998E-2</v>
      </c>
    </row>
    <row r="7" spans="1:13" ht="15" thickBot="1" x14ac:dyDescent="0.35"/>
    <row r="8" spans="1:13" ht="31.05" customHeight="1" x14ac:dyDescent="0.3">
      <c r="A8" s="30" t="s">
        <v>31</v>
      </c>
      <c r="B8" s="31" t="s">
        <v>0</v>
      </c>
      <c r="C8" s="32" t="s">
        <v>46</v>
      </c>
      <c r="D8" s="33" t="s">
        <v>24</v>
      </c>
      <c r="E8" s="6"/>
      <c r="F8" s="30" t="s">
        <v>38</v>
      </c>
      <c r="G8" s="42" t="s">
        <v>0</v>
      </c>
      <c r="H8" s="4"/>
      <c r="I8" s="30" t="s">
        <v>39</v>
      </c>
      <c r="J8" s="42" t="s">
        <v>0</v>
      </c>
    </row>
    <row r="9" spans="1:13" x14ac:dyDescent="0.3">
      <c r="A9" s="34" t="s">
        <v>6</v>
      </c>
      <c r="B9" s="12">
        <v>0.35</v>
      </c>
      <c r="C9" s="13">
        <v>6.9999999999999999E-4</v>
      </c>
      <c r="D9" s="35">
        <f>+B9*$B$1*C9</f>
        <v>24.5</v>
      </c>
      <c r="E9" s="6"/>
      <c r="F9" s="43" t="s">
        <v>6</v>
      </c>
      <c r="G9" s="44">
        <v>0.35</v>
      </c>
      <c r="H9" s="4"/>
      <c r="I9" s="43" t="s">
        <v>6</v>
      </c>
      <c r="J9" s="44">
        <v>0.28399999999999997</v>
      </c>
    </row>
    <row r="10" spans="1:13" x14ac:dyDescent="0.3">
      <c r="A10" s="34" t="s">
        <v>7</v>
      </c>
      <c r="B10" s="12">
        <v>0.2</v>
      </c>
      <c r="C10" s="13">
        <v>1E-3</v>
      </c>
      <c r="D10" s="35">
        <f t="shared" ref="D10:D13" si="0">+B10*$B$1*C10</f>
        <v>20</v>
      </c>
      <c r="E10" s="8"/>
      <c r="F10" s="43" t="s">
        <v>7</v>
      </c>
      <c r="G10" s="44">
        <v>0.2</v>
      </c>
      <c r="H10" s="4"/>
      <c r="I10" s="43" t="s">
        <v>7</v>
      </c>
      <c r="J10" s="44">
        <v>0.2485</v>
      </c>
    </row>
    <row r="11" spans="1:13" x14ac:dyDescent="0.3">
      <c r="A11" s="34" t="s">
        <v>8</v>
      </c>
      <c r="B11" s="12">
        <v>0.12</v>
      </c>
      <c r="C11" s="13">
        <v>1.8E-3</v>
      </c>
      <c r="D11" s="35">
        <f t="shared" si="0"/>
        <v>21.599999999999998</v>
      </c>
      <c r="E11" s="8"/>
      <c r="F11" s="43" t="s">
        <v>8</v>
      </c>
      <c r="G11" s="44">
        <v>0.12</v>
      </c>
      <c r="H11" s="4"/>
      <c r="I11" s="43" t="s">
        <v>8</v>
      </c>
      <c r="J11" s="44">
        <v>0.14199999999999999</v>
      </c>
    </row>
    <row r="12" spans="1:13" x14ac:dyDescent="0.3">
      <c r="A12" s="34" t="s">
        <v>9</v>
      </c>
      <c r="B12" s="12">
        <v>0.08</v>
      </c>
      <c r="C12" s="13">
        <v>1.5E-3</v>
      </c>
      <c r="D12" s="35">
        <f t="shared" si="0"/>
        <v>12</v>
      </c>
      <c r="E12" s="6"/>
      <c r="F12" s="43" t="s">
        <v>9</v>
      </c>
      <c r="G12" s="45">
        <v>0.08</v>
      </c>
      <c r="H12" s="4"/>
      <c r="I12" s="43" t="s">
        <v>9</v>
      </c>
      <c r="J12" s="45">
        <v>3.5499999999999997E-2</v>
      </c>
    </row>
    <row r="13" spans="1:13" x14ac:dyDescent="0.3">
      <c r="A13" s="34" t="s">
        <v>19</v>
      </c>
      <c r="B13" s="12">
        <v>0.05</v>
      </c>
      <c r="C13" s="36">
        <v>4.4999999999999997E-3</v>
      </c>
      <c r="D13" s="37">
        <f t="shared" si="0"/>
        <v>22.5</v>
      </c>
      <c r="E13" s="6"/>
      <c r="F13" s="46" t="s">
        <v>11</v>
      </c>
      <c r="G13" s="45">
        <v>0.03</v>
      </c>
      <c r="H13" s="4"/>
      <c r="I13" s="46" t="s">
        <v>12</v>
      </c>
      <c r="J13" s="45">
        <v>6.3299999999999995E-2</v>
      </c>
    </row>
    <row r="14" spans="1:13" x14ac:dyDescent="0.3">
      <c r="A14" s="34" t="s">
        <v>21</v>
      </c>
      <c r="B14" s="12">
        <v>0.1</v>
      </c>
      <c r="C14" s="13">
        <v>2E-3</v>
      </c>
      <c r="D14" s="35">
        <f>+B14*$B$1*C14</f>
        <v>20</v>
      </c>
      <c r="E14" s="6"/>
      <c r="F14" s="43" t="s">
        <v>12</v>
      </c>
      <c r="G14" s="45">
        <v>0.2</v>
      </c>
      <c r="H14" s="4"/>
      <c r="I14" s="46" t="s">
        <v>12</v>
      </c>
      <c r="J14" s="45">
        <v>6.3299999999999995E-2</v>
      </c>
    </row>
    <row r="15" spans="1:13" ht="15" thickBot="1" x14ac:dyDescent="0.35">
      <c r="A15" s="34" t="s">
        <v>22</v>
      </c>
      <c r="B15" s="12">
        <v>0.1</v>
      </c>
      <c r="C15" s="13">
        <v>5.0000000000000001E-3</v>
      </c>
      <c r="D15" s="35">
        <f>+B15*$B$1*C15</f>
        <v>50</v>
      </c>
      <c r="E15" s="4"/>
      <c r="F15" s="49" t="s">
        <v>13</v>
      </c>
      <c r="G15" s="50">
        <v>0.02</v>
      </c>
      <c r="H15" s="4"/>
      <c r="I15" s="43" t="s">
        <v>20</v>
      </c>
      <c r="J15" s="45">
        <v>6.3299999999999995E-2</v>
      </c>
    </row>
    <row r="16" spans="1:13" ht="15" thickTop="1" x14ac:dyDescent="0.3">
      <c r="A16" s="34" t="s">
        <v>26</v>
      </c>
      <c r="B16" s="12">
        <v>0</v>
      </c>
      <c r="C16" s="13">
        <v>2E-3</v>
      </c>
      <c r="D16" s="35">
        <f t="shared" ref="D16:D18" si="1">+B16*$B$1*C16</f>
        <v>0</v>
      </c>
      <c r="E16" s="4"/>
      <c r="F16" s="43"/>
      <c r="G16" s="47">
        <f>IF(SUM(G9:G15)=1,1,"ERROR REVISA PORCENTAJES")</f>
        <v>1</v>
      </c>
      <c r="H16" s="4"/>
      <c r="I16" s="43" t="s">
        <v>2</v>
      </c>
      <c r="J16" s="45">
        <v>0.09</v>
      </c>
    </row>
    <row r="17" spans="1:13" ht="15" thickBot="1" x14ac:dyDescent="0.35">
      <c r="A17" s="34" t="s">
        <v>26</v>
      </c>
      <c r="B17" s="12">
        <v>0</v>
      </c>
      <c r="C17" s="13">
        <v>3.0000000000000001E-3</v>
      </c>
      <c r="D17" s="35">
        <f t="shared" si="1"/>
        <v>0</v>
      </c>
      <c r="E17" s="4"/>
      <c r="F17" s="43"/>
      <c r="G17" s="45"/>
      <c r="H17" s="4"/>
      <c r="I17" s="49" t="s">
        <v>23</v>
      </c>
      <c r="J17" s="51">
        <v>1.0099999999999998E-2</v>
      </c>
    </row>
    <row r="18" spans="1:13" ht="15.6" thickTop="1" thickBot="1" x14ac:dyDescent="0.35">
      <c r="A18" s="52" t="s">
        <v>26</v>
      </c>
      <c r="B18" s="53">
        <v>0</v>
      </c>
      <c r="C18" s="54">
        <v>8.0000000000000002E-3</v>
      </c>
      <c r="D18" s="55">
        <f t="shared" si="1"/>
        <v>0</v>
      </c>
      <c r="E18" s="4"/>
      <c r="F18" s="43"/>
      <c r="G18" s="45"/>
      <c r="H18" s="4"/>
      <c r="I18" s="43"/>
      <c r="J18" s="47">
        <f>SUM(J9:J17)</f>
        <v>1</v>
      </c>
    </row>
    <row r="19" spans="1:13" ht="15.6" thickTop="1" thickBot="1" x14ac:dyDescent="0.35">
      <c r="A19" s="38"/>
      <c r="B19" s="39">
        <f>IF(SUM(B9:B18)=1,1,"ERROR REVISA PORCENTAJES")</f>
        <v>1</v>
      </c>
      <c r="C19" s="40">
        <f>+SUMPRODUCT(B9:B18,C9:C18)</f>
        <v>1.7060000000000001E-3</v>
      </c>
      <c r="D19" s="41"/>
      <c r="E19" s="4"/>
      <c r="F19" s="48" t="s">
        <v>16</v>
      </c>
      <c r="G19" s="60">
        <v>6.0000000000000001E-3</v>
      </c>
      <c r="H19" s="4"/>
      <c r="I19" s="48" t="s">
        <v>16</v>
      </c>
      <c r="J19" s="60">
        <v>4.4999999999999997E-3</v>
      </c>
    </row>
    <row r="20" spans="1:13" x14ac:dyDescent="0.3">
      <c r="A20" s="7"/>
      <c r="H20" s="4"/>
    </row>
    <row r="21" spans="1:13" x14ac:dyDescent="0.3">
      <c r="A21" s="6"/>
      <c r="B21" s="4"/>
      <c r="C21" s="10" t="s">
        <v>15</v>
      </c>
      <c r="D21" s="14">
        <f>+SUM(D9:D18)+B3*B1</f>
        <v>170.6</v>
      </c>
      <c r="E21" s="4"/>
      <c r="F21" s="10" t="s">
        <v>15</v>
      </c>
      <c r="G21" s="6">
        <f>+G19*$B$1</f>
        <v>600</v>
      </c>
      <c r="H21" s="4"/>
      <c r="I21" s="10" t="s">
        <v>15</v>
      </c>
      <c r="J21" s="6">
        <f>+J19*$B$1</f>
        <v>449.99999999999994</v>
      </c>
    </row>
    <row r="22" spans="1:13" x14ac:dyDescent="0.3">
      <c r="A22" s="4"/>
      <c r="B22" s="4"/>
      <c r="C22" s="10" t="s">
        <v>17</v>
      </c>
      <c r="D22" s="14">
        <f>+B3*B1</f>
        <v>0</v>
      </c>
      <c r="E22" s="5"/>
      <c r="F22" s="10" t="s">
        <v>17</v>
      </c>
      <c r="G22" s="4">
        <f>+E3*E1</f>
        <v>0</v>
      </c>
      <c r="H22" s="4"/>
      <c r="I22" s="10" t="s">
        <v>17</v>
      </c>
      <c r="J22" s="4">
        <f>+H3*H1</f>
        <v>0</v>
      </c>
    </row>
    <row r="23" spans="1:13" x14ac:dyDescent="0.3">
      <c r="B23" s="4"/>
      <c r="C23" s="11" t="s">
        <v>18</v>
      </c>
      <c r="D23" s="14">
        <f>+B2*B4</f>
        <v>0</v>
      </c>
      <c r="E23" s="9"/>
      <c r="F23" s="11" t="s">
        <v>18</v>
      </c>
      <c r="G23" s="4">
        <f>+E2*E4</f>
        <v>0</v>
      </c>
      <c r="I23" s="11" t="s">
        <v>18</v>
      </c>
      <c r="J23" s="4">
        <f>+H2*H4</f>
        <v>0</v>
      </c>
    </row>
    <row r="26" spans="1:13" x14ac:dyDescent="0.3">
      <c r="A26" s="3"/>
      <c r="F26" s="10"/>
      <c r="G26" s="15"/>
      <c r="I26" s="10"/>
      <c r="J26" s="15"/>
    </row>
    <row r="27" spans="1:13" x14ac:dyDescent="0.3">
      <c r="A27" s="2" t="s">
        <v>27</v>
      </c>
      <c r="B27" t="s">
        <v>29</v>
      </c>
      <c r="C27" t="s">
        <v>32</v>
      </c>
      <c r="D27" t="s">
        <v>33</v>
      </c>
      <c r="F27" s="2" t="s">
        <v>10</v>
      </c>
      <c r="G27" t="s">
        <v>30</v>
      </c>
      <c r="I27" s="2" t="s">
        <v>1</v>
      </c>
      <c r="J27" t="s">
        <v>30</v>
      </c>
      <c r="M27" t="s">
        <v>36</v>
      </c>
    </row>
    <row r="28" spans="1:13" x14ac:dyDescent="0.3">
      <c r="A28">
        <v>1</v>
      </c>
      <c r="B28" s="17">
        <f>+B1*(1+$B$6)+$B$5-C28</f>
        <v>114329.4</v>
      </c>
      <c r="C28" s="18">
        <f>+$C$19*B1+$B$3*B1</f>
        <v>170.6</v>
      </c>
      <c r="D28">
        <f>+$B$4*$B$2</f>
        <v>0</v>
      </c>
      <c r="F28" s="17">
        <f>+B1*(1+$B$6)+$B$5-G28</f>
        <v>113850</v>
      </c>
      <c r="G28" s="18">
        <f>+IF(B1&lt;10000,0.7%,IF(B1&lt;10000,0.68%,IF(B1&lt;500000,0.65%,IF(B1&lt;1000000,0.55%,IF(B1&lt;1500000,0.5%,0.45%)))))*B1</f>
        <v>650.00000000000011</v>
      </c>
      <c r="H28" s="15">
        <f>+G28/B1</f>
        <v>6.5000000000000014E-3</v>
      </c>
      <c r="I28" s="17">
        <f>+B1*(1+$B$6)+$B$5-J28</f>
        <v>113810</v>
      </c>
      <c r="J28" s="18">
        <f>+IF(B1&lt;19999,0.74%,IF(B1&lt;99000,0.71%,IF(B1&lt;299000,0.69%,IF(B1&lt;499000,0.67%,IF(B1&lt;999000,0.62%,0.51%)))))*B1</f>
        <v>690</v>
      </c>
      <c r="M28" s="16">
        <f>+B1*(1+$B$6)+$B$5-$M$2*B1</f>
        <v>113300</v>
      </c>
    </row>
    <row r="29" spans="1:13" x14ac:dyDescent="0.3">
      <c r="A29">
        <v>2</v>
      </c>
      <c r="B29" s="17">
        <f>+B28*(1+$B$6)+$B$5-C29</f>
        <v>129279.17704359998</v>
      </c>
      <c r="C29" s="18">
        <f>+$C$19*B28+$B$3*B28</f>
        <v>195.04595639999999</v>
      </c>
      <c r="D29">
        <f t="shared" ref="D29:D47" si="2">+$B$4*$B$2</f>
        <v>0</v>
      </c>
      <c r="F29" s="17">
        <f>+F28*(1+$B$6)+$B$5-G29</f>
        <v>128233.22499999999</v>
      </c>
      <c r="G29" s="18">
        <f>+IF(F28&lt;10000,0.7%,IF(F28&lt;100000,0.68%,IF(F28&lt;500000,0.65%,IF(F28&lt;1000000,0.55%,IF(F28&lt;1500000,0.5%,0.45%)))))*F28</f>
        <v>740.02500000000009</v>
      </c>
      <c r="H29" s="15">
        <f>+G29/F28</f>
        <v>6.5000000000000006E-3</v>
      </c>
      <c r="I29" s="17">
        <f>+I28*(1+$B$6)+$B$5-J28</f>
        <v>128241.45</v>
      </c>
      <c r="J29" s="18">
        <f>+IF(I28&lt;19999,0.74%,IF(I28&lt;99000,0.71%,IF(I28&lt;299000,0.69%,IF(I28&lt;499000,0.67%,IF(I28&lt;999000,0.62%,0.51%)))))*I28</f>
        <v>785.28899999999999</v>
      </c>
      <c r="K29" s="15">
        <f>+J29/I28</f>
        <v>6.8999999999999999E-3</v>
      </c>
      <c r="M29" s="18">
        <f>+M28*(1+$B$6)+$B$5-$M$2*M28</f>
        <v>127038.89999999998</v>
      </c>
    </row>
    <row r="30" spans="1:13" x14ac:dyDescent="0.3">
      <c r="A30">
        <v>3</v>
      </c>
      <c r="B30" s="17">
        <f t="shared" ref="B30:B35" si="3">+B29*(1+$B$6)+$B$5-C30</f>
        <v>144876.1897345256</v>
      </c>
      <c r="C30" s="18">
        <f t="shared" ref="C30:C47" si="4">+$C$19*B29+$B$3*B29</f>
        <v>220.55027603638158</v>
      </c>
      <c r="D30">
        <f t="shared" si="2"/>
        <v>0</v>
      </c>
      <c r="F30" s="17">
        <f>+F29*(1+$B$6)+$B$5-G30</f>
        <v>143170.20416249998</v>
      </c>
      <c r="G30" s="18">
        <f>+IF(F29&lt;10000,0.7%,IF(F29&lt;100000,0.68%,IF(F29&lt;500000,0.65%,IF(F29&lt;1000000,0.55%,IF(F29&lt;1500000,0.5%,0.45%)))))*F29</f>
        <v>833.5159625</v>
      </c>
      <c r="H30" s="15">
        <f t="shared" ref="H30:H47" si="5">+G30/F29</f>
        <v>6.5000000000000006E-3</v>
      </c>
      <c r="I30" s="17">
        <f t="shared" ref="I30:I47" si="6">+I29*(1+$B$6)+$B$5-J29</f>
        <v>143227.02625</v>
      </c>
      <c r="J30" s="18">
        <f t="shared" ref="J30:J47" si="7">+IF(I29&lt;19999,0.74%,IF(I29&lt;99000,0.71%,IF(I29&lt;299000,0.69%,IF(I29&lt;499000,0.67%,IF(I29&lt;999000,0.62%,0.51%)))))*I29</f>
        <v>884.86600499999997</v>
      </c>
      <c r="K30" s="15">
        <f t="shared" ref="K30:K47" si="8">+J30/I29</f>
        <v>6.8999999999999999E-3</v>
      </c>
      <c r="M30" s="18">
        <f t="shared" ref="M30:M47" si="9">+M29*(1+$B$6)+$B$5-$M$2*M29</f>
        <v>141231.18369999997</v>
      </c>
    </row>
    <row r="31" spans="1:13" x14ac:dyDescent="0.3">
      <c r="A31">
        <v>4</v>
      </c>
      <c r="B31" s="17">
        <f t="shared" si="3"/>
        <v>161148.45949289214</v>
      </c>
      <c r="C31" s="18">
        <f t="shared" si="4"/>
        <v>247.15877968710069</v>
      </c>
      <c r="D31">
        <f t="shared" si="2"/>
        <v>0</v>
      </c>
      <c r="F31" s="17">
        <f t="shared" ref="F31:F47" si="10">+F30*(1+$B$6)+$B$5-G31</f>
        <v>158682.25702275624</v>
      </c>
      <c r="G31" s="18">
        <f>+IF(F30&lt;10000,0.7%,IF(F30&lt;100000,0.68%,IF(F30&lt;500000,0.65%,IF(F30&lt;1000000,0.55%,IF(F30&lt;1500000,0.5%,0.45%)))))*F30</f>
        <v>930.60632705624994</v>
      </c>
      <c r="H31" s="15">
        <f t="shared" si="5"/>
        <v>6.5000000000000006E-3</v>
      </c>
      <c r="I31" s="17">
        <f t="shared" si="6"/>
        <v>158787.37642625</v>
      </c>
      <c r="J31" s="18">
        <f t="shared" si="7"/>
        <v>988.26648112499993</v>
      </c>
      <c r="K31" s="15">
        <f t="shared" si="8"/>
        <v>6.8999999999999999E-3</v>
      </c>
      <c r="M31" s="18">
        <f t="shared" si="9"/>
        <v>155891.81276209996</v>
      </c>
    </row>
    <row r="32" spans="1:13" x14ac:dyDescent="0.3">
      <c r="A32">
        <v>5</v>
      </c>
      <c r="B32" s="17">
        <f t="shared" si="3"/>
        <v>178125.22089817742</v>
      </c>
      <c r="C32" s="18">
        <f t="shared" si="4"/>
        <v>274.91927189487399</v>
      </c>
      <c r="D32">
        <f t="shared" si="2"/>
        <v>0</v>
      </c>
      <c r="F32" s="17">
        <f t="shared" si="10"/>
        <v>174791.52391813233</v>
      </c>
      <c r="G32" s="18">
        <f t="shared" ref="G32:G47" si="11">+IF(F31&lt;10000,0.7%,IF(F31&lt;100000,0.68%,IF(F31&lt;500000,0.65%,IF(F31&lt;1000000,0.55%,IF(F31&lt;1500000,0.5%,0.45%)))))*F31</f>
        <v>1031.4346706479157</v>
      </c>
      <c r="H32" s="15">
        <f t="shared" si="5"/>
        <v>6.5000000000000006E-3</v>
      </c>
      <c r="I32" s="17">
        <f t="shared" si="6"/>
        <v>174944.54188430624</v>
      </c>
      <c r="J32" s="18">
        <f t="shared" si="7"/>
        <v>1095.632897341125</v>
      </c>
      <c r="K32" s="15">
        <f t="shared" si="8"/>
        <v>6.8999999999999999E-3</v>
      </c>
      <c r="M32" s="18">
        <f t="shared" si="9"/>
        <v>171036.24258324926</v>
      </c>
    </row>
    <row r="33" spans="1:13" x14ac:dyDescent="0.3">
      <c r="A33">
        <v>6</v>
      </c>
      <c r="B33" s="17">
        <f t="shared" si="3"/>
        <v>195836.9742117431</v>
      </c>
      <c r="C33" s="18">
        <f t="shared" si="4"/>
        <v>303.88162685229071</v>
      </c>
      <c r="D33">
        <f t="shared" si="2"/>
        <v>0</v>
      </c>
      <c r="F33" s="17">
        <f t="shared" si="10"/>
        <v>191520.99758898039</v>
      </c>
      <c r="G33" s="18">
        <f t="shared" si="11"/>
        <v>1136.1449054678603</v>
      </c>
      <c r="H33" s="15">
        <f t="shared" si="5"/>
        <v>6.5000000000000014E-3</v>
      </c>
      <c r="I33" s="17">
        <f t="shared" si="6"/>
        <v>191721.41337175888</v>
      </c>
      <c r="J33" s="18">
        <f t="shared" si="7"/>
        <v>1207.1173390017129</v>
      </c>
      <c r="K33" s="15">
        <f t="shared" si="8"/>
        <v>6.8999999999999999E-3</v>
      </c>
      <c r="M33" s="18">
        <f t="shared" si="9"/>
        <v>186680.43858849647</v>
      </c>
    </row>
    <row r="34" spans="1:13" x14ac:dyDescent="0.3">
      <c r="A34">
        <v>7</v>
      </c>
      <c r="B34" s="17">
        <f t="shared" si="3"/>
        <v>214315.54017326629</v>
      </c>
      <c r="C34" s="18">
        <f t="shared" si="4"/>
        <v>334.09787800523372</v>
      </c>
      <c r="D34">
        <f t="shared" si="2"/>
        <v>0</v>
      </c>
      <c r="F34" s="17">
        <f t="shared" si="10"/>
        <v>208894.55599615612</v>
      </c>
      <c r="G34" s="18">
        <f t="shared" si="11"/>
        <v>1244.8864843283727</v>
      </c>
      <c r="H34" s="15">
        <f t="shared" si="5"/>
        <v>6.5000000000000006E-3</v>
      </c>
      <c r="I34" s="17">
        <f t="shared" si="6"/>
        <v>209141.75963448631</v>
      </c>
      <c r="J34" s="18">
        <f t="shared" si="7"/>
        <v>1322.8777522651362</v>
      </c>
      <c r="K34" s="15">
        <f t="shared" si="8"/>
        <v>6.8999999999999999E-3</v>
      </c>
      <c r="M34" s="18">
        <f t="shared" si="9"/>
        <v>202840.89306191684</v>
      </c>
    </row>
    <row r="35" spans="1:13" x14ac:dyDescent="0.3">
      <c r="A35">
        <v>8</v>
      </c>
      <c r="B35" s="17">
        <f t="shared" si="3"/>
        <v>233594.11716952769</v>
      </c>
      <c r="C35" s="18">
        <f t="shared" si="4"/>
        <v>365.6223115355923</v>
      </c>
      <c r="D35">
        <f t="shared" si="2"/>
        <v>0</v>
      </c>
      <c r="F35" s="17">
        <f t="shared" si="10"/>
        <v>226936.99640200814</v>
      </c>
      <c r="G35" s="18">
        <f t="shared" si="11"/>
        <v>1357.8146139750149</v>
      </c>
      <c r="H35" s="15">
        <f t="shared" si="5"/>
        <v>6.5000000000000006E-3</v>
      </c>
      <c r="I35" s="17">
        <f t="shared" si="6"/>
        <v>227230.26106577305</v>
      </c>
      <c r="J35" s="18">
        <f t="shared" si="7"/>
        <v>1443.0781414779556</v>
      </c>
      <c r="K35" s="15">
        <f t="shared" si="8"/>
        <v>6.8999999999999999E-3</v>
      </c>
      <c r="M35" s="18">
        <f t="shared" si="9"/>
        <v>219534.64253296008</v>
      </c>
    </row>
    <row r="36" spans="1:13" x14ac:dyDescent="0.3">
      <c r="A36">
        <v>9</v>
      </c>
      <c r="B36" s="17">
        <f t="shared" ref="B36:B47" si="12">+B35*(1+$B$6)+$B$5-C36</f>
        <v>253707.34087826518</v>
      </c>
      <c r="C36" s="18">
        <f t="shared" si="4"/>
        <v>398.51156389121422</v>
      </c>
      <c r="D36">
        <f t="shared" si="2"/>
        <v>0</v>
      </c>
      <c r="F36" s="17">
        <f t="shared" si="10"/>
        <v>245674.07076348545</v>
      </c>
      <c r="G36" s="18">
        <f t="shared" si="11"/>
        <v>1475.0904766130529</v>
      </c>
      <c r="H36" s="15">
        <f t="shared" si="5"/>
        <v>6.5000000000000006E-3</v>
      </c>
      <c r="I36" s="17">
        <f t="shared" si="6"/>
        <v>246012.54467225488</v>
      </c>
      <c r="J36" s="18">
        <f t="shared" si="7"/>
        <v>1567.888801353834</v>
      </c>
      <c r="K36" s="15">
        <f t="shared" si="8"/>
        <v>6.8999999999999999E-3</v>
      </c>
      <c r="M36" s="18">
        <f t="shared" si="9"/>
        <v>236779.28573654775</v>
      </c>
    </row>
    <row r="37" spans="1:13" x14ac:dyDescent="0.3">
      <c r="A37">
        <v>10</v>
      </c>
      <c r="B37" s="17">
        <f t="shared" si="12"/>
        <v>274691.34649424878</v>
      </c>
      <c r="C37" s="18">
        <f t="shared" si="4"/>
        <v>432.82472353832043</v>
      </c>
      <c r="D37">
        <f t="shared" si="2"/>
        <v>0</v>
      </c>
      <c r="F37" s="17">
        <f t="shared" si="10"/>
        <v>265132.52248787967</v>
      </c>
      <c r="G37" s="18">
        <f t="shared" si="11"/>
        <v>1596.8814599626555</v>
      </c>
      <c r="H37" s="15">
        <f t="shared" si="5"/>
        <v>6.5000000000000006E-3</v>
      </c>
      <c r="I37" s="17">
        <f t="shared" si="6"/>
        <v>265515.22038115253</v>
      </c>
      <c r="J37" s="18">
        <f t="shared" si="7"/>
        <v>1697.4865582385587</v>
      </c>
      <c r="K37" s="15">
        <f t="shared" si="8"/>
        <v>6.8999999999999999E-3</v>
      </c>
      <c r="M37" s="18">
        <f t="shared" si="9"/>
        <v>254593.00216585383</v>
      </c>
    </row>
    <row r="38" spans="1:13" x14ac:dyDescent="0.3">
      <c r="A38">
        <v>11</v>
      </c>
      <c r="B38" s="17">
        <f t="shared" si="12"/>
        <v>296583.83364937076</v>
      </c>
      <c r="C38" s="18">
        <f t="shared" si="4"/>
        <v>468.62343711918845</v>
      </c>
      <c r="D38">
        <f t="shared" si="2"/>
        <v>0</v>
      </c>
      <c r="F38" s="17">
        <f t="shared" si="10"/>
        <v>285340.12460366305</v>
      </c>
      <c r="G38" s="18">
        <f t="shared" si="11"/>
        <v>1723.3613961712181</v>
      </c>
      <c r="H38" s="15">
        <f t="shared" si="5"/>
        <v>6.5000000000000006E-3</v>
      </c>
      <c r="I38" s="17">
        <f t="shared" si="6"/>
        <v>285765.91874006583</v>
      </c>
      <c r="J38" s="18">
        <f t="shared" si="7"/>
        <v>1832.0550206299524</v>
      </c>
      <c r="K38" s="15">
        <f t="shared" si="8"/>
        <v>6.8999999999999999E-3</v>
      </c>
      <c r="M38" s="18">
        <f t="shared" si="9"/>
        <v>272994.57123732701</v>
      </c>
    </row>
    <row r="39" spans="1:13" x14ac:dyDescent="0.3">
      <c r="A39">
        <v>12</v>
      </c>
      <c r="B39" s="17">
        <f t="shared" si="12"/>
        <v>319424.13414338662</v>
      </c>
      <c r="C39" s="18">
        <f t="shared" si="4"/>
        <v>505.97202020582654</v>
      </c>
      <c r="D39">
        <f t="shared" si="2"/>
        <v>0</v>
      </c>
      <c r="F39" s="17">
        <f t="shared" si="10"/>
        <v>306325.71940090402</v>
      </c>
      <c r="G39" s="18">
        <f t="shared" si="11"/>
        <v>1854.7108099238101</v>
      </c>
      <c r="H39" s="15">
        <f t="shared" si="5"/>
        <v>6.5000000000000006E-3</v>
      </c>
      <c r="I39" s="17">
        <f t="shared" si="6"/>
        <v>306793.33006273879</v>
      </c>
      <c r="J39" s="18">
        <f t="shared" si="7"/>
        <v>1971.7848393064542</v>
      </c>
      <c r="K39" s="15">
        <f t="shared" si="8"/>
        <v>6.8999999999999999E-3</v>
      </c>
      <c r="M39" s="18">
        <f t="shared" si="9"/>
        <v>292003.39208815881</v>
      </c>
    </row>
    <row r="40" spans="1:13" x14ac:dyDescent="0.3">
      <c r="A40">
        <v>13</v>
      </c>
      <c r="B40" s="17">
        <f t="shared" si="12"/>
        <v>343253.28260699037</v>
      </c>
      <c r="C40" s="18">
        <f t="shared" si="4"/>
        <v>544.93757284861761</v>
      </c>
      <c r="D40">
        <f t="shared" si="2"/>
        <v>0</v>
      </c>
      <c r="F40" s="17">
        <f t="shared" si="10"/>
        <v>328119.25959783886</v>
      </c>
      <c r="G40" s="18">
        <f t="shared" si="11"/>
        <v>1991.1171761058763</v>
      </c>
      <c r="H40" s="15">
        <f t="shared" si="5"/>
        <v>6.5000000000000006E-3</v>
      </c>
      <c r="I40" s="17">
        <f t="shared" si="6"/>
        <v>328627.24507625558</v>
      </c>
      <c r="J40" s="18">
        <f t="shared" si="7"/>
        <v>2055.5153114203499</v>
      </c>
      <c r="K40" s="15">
        <f t="shared" si="8"/>
        <v>6.7000000000000002E-3</v>
      </c>
      <c r="M40" s="18">
        <f t="shared" si="9"/>
        <v>311639.50402706803</v>
      </c>
    </row>
    <row r="41" spans="1:13" x14ac:dyDescent="0.3">
      <c r="A41">
        <v>14</v>
      </c>
      <c r="B41" s="17">
        <f t="shared" si="12"/>
        <v>368114.0902241774</v>
      </c>
      <c r="C41" s="18">
        <f t="shared" si="4"/>
        <v>585.5901001275256</v>
      </c>
      <c r="D41">
        <f t="shared" si="2"/>
        <v>0</v>
      </c>
      <c r="F41" s="17">
        <f t="shared" si="10"/>
        <v>350751.85109235562</v>
      </c>
      <c r="G41" s="18">
        <f t="shared" si="11"/>
        <v>2132.7751873859529</v>
      </c>
      <c r="H41" s="15">
        <f t="shared" si="5"/>
        <v>6.5000000000000014E-3</v>
      </c>
      <c r="I41" s="17">
        <f t="shared" si="6"/>
        <v>351359.95579326671</v>
      </c>
      <c r="J41" s="18">
        <f t="shared" si="7"/>
        <v>2201.8025420109125</v>
      </c>
      <c r="K41" s="15">
        <f t="shared" si="8"/>
        <v>6.7000000000000002E-3</v>
      </c>
      <c r="M41" s="18">
        <f t="shared" si="9"/>
        <v>331923.60765996127</v>
      </c>
    </row>
    <row r="42" spans="1:13" x14ac:dyDescent="0.3">
      <c r="A42">
        <v>15</v>
      </c>
      <c r="B42" s="17">
        <f t="shared" si="12"/>
        <v>394051.22164634289</v>
      </c>
      <c r="C42" s="18">
        <f t="shared" si="4"/>
        <v>628.00263792244664</v>
      </c>
      <c r="D42">
        <f t="shared" si="2"/>
        <v>0</v>
      </c>
      <c r="F42" s="17">
        <f t="shared" si="10"/>
        <v>374255.79735941131</v>
      </c>
      <c r="G42" s="18">
        <f t="shared" si="11"/>
        <v>2279.8870321003119</v>
      </c>
      <c r="H42" s="15">
        <f t="shared" si="5"/>
        <v>6.5000000000000014E-3</v>
      </c>
      <c r="I42" s="17">
        <f t="shared" si="6"/>
        <v>374969.35126195278</v>
      </c>
      <c r="J42" s="18">
        <f t="shared" si="7"/>
        <v>2354.1117038148868</v>
      </c>
      <c r="K42" s="15">
        <f t="shared" si="8"/>
        <v>6.6999999999999994E-3</v>
      </c>
      <c r="M42" s="18">
        <f t="shared" si="9"/>
        <v>352877.08671273995</v>
      </c>
    </row>
    <row r="43" spans="1:13" x14ac:dyDescent="0.3">
      <c r="A43">
        <v>16</v>
      </c>
      <c r="B43" s="17">
        <f t="shared" si="12"/>
        <v>421111.27523629967</v>
      </c>
      <c r="C43" s="18">
        <f t="shared" si="4"/>
        <v>672.25138412866102</v>
      </c>
      <c r="D43">
        <f t="shared" si="2"/>
        <v>0</v>
      </c>
      <c r="F43" s="17">
        <f t="shared" si="10"/>
        <v>398664.64555774862</v>
      </c>
      <c r="G43" s="18">
        <f t="shared" si="11"/>
        <v>2432.6626828361736</v>
      </c>
      <c r="H43" s="15">
        <f t="shared" si="5"/>
        <v>6.5000000000000006E-3</v>
      </c>
      <c r="I43" s="17">
        <f t="shared" si="6"/>
        <v>399488.86036492576</v>
      </c>
      <c r="J43" s="18">
        <f t="shared" si="7"/>
        <v>2512.2946534550838</v>
      </c>
      <c r="K43" s="15">
        <f t="shared" si="8"/>
        <v>6.7000000000000002E-3</v>
      </c>
      <c r="M43" s="18">
        <f t="shared" si="9"/>
        <v>374522.03057426034</v>
      </c>
    </row>
    <row r="44" spans="1:13" x14ac:dyDescent="0.3">
      <c r="A44">
        <v>17</v>
      </c>
      <c r="B44" s="17">
        <f t="shared" si="12"/>
        <v>449342.86678638001</v>
      </c>
      <c r="C44" s="18">
        <f t="shared" si="4"/>
        <v>718.41583555312729</v>
      </c>
      <c r="D44">
        <f t="shared" si="2"/>
        <v>0</v>
      </c>
      <c r="F44" s="17">
        <f t="shared" si="10"/>
        <v>424013.23441172193</v>
      </c>
      <c r="G44" s="18">
        <f t="shared" si="11"/>
        <v>2591.3201961253662</v>
      </c>
      <c r="H44" s="15">
        <f t="shared" si="5"/>
        <v>6.5000000000000006E-3</v>
      </c>
      <c r="I44" s="17">
        <f t="shared" si="6"/>
        <v>424953.56442789233</v>
      </c>
      <c r="J44" s="18">
        <f t="shared" si="7"/>
        <v>2676.5753644450028</v>
      </c>
      <c r="K44" s="15">
        <f t="shared" si="8"/>
        <v>6.7000000000000011E-3</v>
      </c>
      <c r="M44" s="18">
        <f t="shared" si="9"/>
        <v>396881.25758321089</v>
      </c>
    </row>
    <row r="45" spans="1:13" x14ac:dyDescent="0.3">
      <c r="A45">
        <v>18</v>
      </c>
      <c r="B45" s="17">
        <f t="shared" si="12"/>
        <v>478796.7168610295</v>
      </c>
      <c r="C45" s="18">
        <f t="shared" si="4"/>
        <v>766.57893073756429</v>
      </c>
      <c r="D45">
        <f t="shared" si="2"/>
        <v>0</v>
      </c>
      <c r="F45" s="17">
        <f t="shared" si="10"/>
        <v>450337.74393657316</v>
      </c>
      <c r="G45" s="18">
        <f t="shared" si="11"/>
        <v>2756.0860236761928</v>
      </c>
      <c r="H45" s="15">
        <f t="shared" si="5"/>
        <v>6.5000000000000006E-3</v>
      </c>
      <c r="I45" s="17">
        <f t="shared" si="6"/>
        <v>451399.89946270245</v>
      </c>
      <c r="J45" s="18">
        <f t="shared" si="7"/>
        <v>2847.1888816668788</v>
      </c>
      <c r="K45" s="15">
        <f t="shared" si="8"/>
        <v>6.7000000000000002E-3</v>
      </c>
      <c r="M45" s="18">
        <f t="shared" si="9"/>
        <v>419978.33908345678</v>
      </c>
    </row>
    <row r="46" spans="1:13" x14ac:dyDescent="0.3">
      <c r="A46">
        <v>19</v>
      </c>
      <c r="B46" s="17">
        <f t="shared" si="12"/>
        <v>509525.74192081089</v>
      </c>
      <c r="C46" s="18">
        <f t="shared" si="4"/>
        <v>816.82719896491631</v>
      </c>
      <c r="D46">
        <f t="shared" si="2"/>
        <v>0</v>
      </c>
      <c r="F46" s="17">
        <f t="shared" si="10"/>
        <v>477675.74707813119</v>
      </c>
      <c r="G46" s="18">
        <f t="shared" si="11"/>
        <v>2927.1953355877258</v>
      </c>
      <c r="H46" s="15">
        <f t="shared" si="5"/>
        <v>6.5000000000000006E-3</v>
      </c>
      <c r="I46" s="17">
        <f t="shared" si="6"/>
        <v>478865.70605685719</v>
      </c>
      <c r="J46" s="18">
        <f t="shared" si="7"/>
        <v>3024.3793264001065</v>
      </c>
      <c r="K46" s="15">
        <f t="shared" si="8"/>
        <v>6.7000000000000002E-3</v>
      </c>
      <c r="M46" s="18">
        <f t="shared" si="9"/>
        <v>443837.62427321082</v>
      </c>
    </row>
    <row r="47" spans="1:13" x14ac:dyDescent="0.3">
      <c r="A47">
        <v>20</v>
      </c>
      <c r="B47" s="17">
        <f t="shared" si="12"/>
        <v>541585.14939153043</v>
      </c>
      <c r="C47" s="18">
        <f t="shared" si="4"/>
        <v>869.25091571690336</v>
      </c>
      <c r="D47">
        <f t="shared" si="2"/>
        <v>0</v>
      </c>
      <c r="F47" s="17">
        <f t="shared" si="10"/>
        <v>506066.26334063924</v>
      </c>
      <c r="G47" s="18">
        <f t="shared" si="11"/>
        <v>3104.8923560078529</v>
      </c>
      <c r="H47" s="15">
        <f t="shared" si="5"/>
        <v>6.5000000000000006E-3</v>
      </c>
      <c r="I47" s="17">
        <f t="shared" si="6"/>
        <v>507390.28350301564</v>
      </c>
      <c r="J47" s="18">
        <f t="shared" si="7"/>
        <v>3208.4002305809431</v>
      </c>
      <c r="K47" s="15">
        <f t="shared" si="8"/>
        <v>6.7000000000000002E-3</v>
      </c>
      <c r="M47" s="18">
        <f t="shared" si="9"/>
        <v>468484.26587422675</v>
      </c>
    </row>
  </sheetData>
  <conditionalFormatting sqref="E22">
    <cfRule type="cellIs" dxfId="25" priority="32" operator="lessThan">
      <formula>0</formula>
    </cfRule>
    <cfRule type="cellIs" dxfId="24" priority="33" operator="greaterThan">
      <formula>0</formula>
    </cfRule>
  </conditionalFormatting>
  <conditionalFormatting sqref="E10">
    <cfRule type="cellIs" dxfId="23" priority="30" operator="lessThan">
      <formula>0</formula>
    </cfRule>
    <cfRule type="cellIs" dxfId="22" priority="31" operator="greaterThan">
      <formula>0</formula>
    </cfRule>
  </conditionalFormatting>
  <conditionalFormatting sqref="E23">
    <cfRule type="cellIs" dxfId="21" priority="28" operator="lessThan">
      <formula>0</formula>
    </cfRule>
    <cfRule type="cellIs" dxfId="20" priority="29" operator="greaterThan">
      <formula>0</formula>
    </cfRule>
  </conditionalFormatting>
  <conditionalFormatting sqref="E11">
    <cfRule type="cellIs" dxfId="19" priority="26" operator="lessThan">
      <formula>0</formula>
    </cfRule>
    <cfRule type="cellIs" dxfId="18" priority="27" operator="greaterThan">
      <formula>0</formula>
    </cfRule>
  </conditionalFormatting>
  <conditionalFormatting sqref="B19">
    <cfRule type="cellIs" dxfId="17" priority="24" operator="notEqual">
      <formula>1</formula>
    </cfRule>
    <cfRule type="cellIs" dxfId="16" priority="25" operator="equal">
      <formula>1</formula>
    </cfRule>
  </conditionalFormatting>
  <conditionalFormatting sqref="G16">
    <cfRule type="cellIs" dxfId="15" priority="22" operator="notEqual">
      <formula>1</formula>
    </cfRule>
    <cfRule type="cellIs" dxfId="14" priority="23" operator="equal">
      <formula>1</formula>
    </cfRule>
  </conditionalFormatting>
  <conditionalFormatting sqref="J18">
    <cfRule type="cellIs" dxfId="13" priority="17" operator="notEqual">
      <formula>1</formula>
    </cfRule>
    <cfRule type="cellIs" dxfId="12" priority="18" operator="equal">
      <formula>1</formula>
    </cfRule>
  </conditionalFormatting>
  <conditionalFormatting sqref="G4">
    <cfRule type="cellIs" dxfId="11" priority="13" operator="lessThan">
      <formula>0</formula>
    </cfRule>
    <cfRule type="cellIs" dxfId="10" priority="14" operator="greaterThanOrEqual">
      <formula>0</formula>
    </cfRule>
  </conditionalFormatting>
  <conditionalFormatting sqref="J3">
    <cfRule type="cellIs" dxfId="9" priority="5" operator="lessThan">
      <formula>0</formula>
    </cfRule>
    <cfRule type="cellIs" dxfId="8" priority="6" operator="greaterThanOrEqual">
      <formula>0</formula>
    </cfRule>
  </conditionalFormatting>
  <conditionalFormatting sqref="J4">
    <cfRule type="cellIs" dxfId="7" priority="9" operator="lessThan">
      <formula>0</formula>
    </cfRule>
    <cfRule type="cellIs" dxfId="6" priority="10" operator="greaterThanOrEqual">
      <formula>0</formula>
    </cfRule>
  </conditionalFormatting>
  <conditionalFormatting sqref="G3">
    <cfRule type="cellIs" dxfId="5" priority="7" operator="lessThan">
      <formula>0</formula>
    </cfRule>
    <cfRule type="cellIs" dxfId="4" priority="8" operator="greaterThanOrEqual">
      <formula>0</formula>
    </cfRule>
  </conditionalFormatting>
  <conditionalFormatting sqref="M3">
    <cfRule type="cellIs" dxfId="3" priority="1" operator="lessThan">
      <formula>0</formula>
    </cfRule>
    <cfRule type="cellIs" dxfId="2" priority="2" operator="greaterThanOrEqual">
      <formula>0</formula>
    </cfRule>
  </conditionalFormatting>
  <conditionalFormatting sqref="M4">
    <cfRule type="cellIs" dxfId="1" priority="3" operator="lessThan">
      <formula>0</formula>
    </cfRule>
    <cfRule type="cellIs" dxfId="0" priority="4" operator="greaterThanOrEqual">
      <formula>0</formula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Cartera Global Pasiva</vt:lpstr>
      <vt:lpstr>'Cartera Global Pasiva'!Área_de_impresión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2020-05-11T11:51:24Z</dcterms:created>
  <dcterms:modified xsi:type="dcterms:W3CDTF">2021-11-06T11:52:00Z</dcterms:modified>
</cp:coreProperties>
</file>